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ilson\Budget 2025\"/>
    </mc:Choice>
  </mc:AlternateContent>
  <bookViews>
    <workbookView xWindow="-28920" yWindow="-120" windowWidth="29040" windowHeight="15720" tabRatio="781"/>
  </bookViews>
  <sheets>
    <sheet name="P1 - Service ordinaire - R et D" sheetId="15" r:id="rId1"/>
    <sheet name="P2 - Fiscalité communale" sheetId="13" r:id="rId2"/>
    <sheet name="P3 - Service extraordinaire" sheetId="11" r:id="rId3"/>
    <sheet name="P4 - Fiche projets" sheetId="4" r:id="rId4"/>
    <sheet name="P5 - Plan du personnel" sheetId="14" r:id="rId5"/>
  </sheets>
  <definedNames>
    <definedName name="Print_Area_0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8" i="15" l="1"/>
  <c r="G137" i="15"/>
  <c r="D132" i="15"/>
  <c r="C132" i="15"/>
  <c r="D130" i="15"/>
  <c r="C130" i="15"/>
  <c r="G128" i="15"/>
  <c r="G138" i="15" s="1"/>
  <c r="F128" i="15"/>
  <c r="F138" i="15" s="1"/>
  <c r="E128" i="15"/>
  <c r="E138" i="15" s="1"/>
  <c r="D128" i="15"/>
  <c r="D138" i="15" s="1"/>
  <c r="C128" i="15"/>
  <c r="C137" i="15" s="1"/>
  <c r="G112" i="15"/>
  <c r="G127" i="15" s="1"/>
  <c r="F112" i="15"/>
  <c r="F127" i="15" s="1"/>
  <c r="E112" i="15"/>
  <c r="E127" i="15" s="1"/>
  <c r="D112" i="15"/>
  <c r="D127" i="15" s="1"/>
  <c r="C112" i="15"/>
  <c r="C127" i="15" s="1"/>
  <c r="G110" i="15"/>
  <c r="G88" i="15"/>
  <c r="F88" i="15"/>
  <c r="F110" i="15" s="1"/>
  <c r="E88" i="15"/>
  <c r="E110" i="15" s="1"/>
  <c r="D88" i="15"/>
  <c r="D110" i="15" s="1"/>
  <c r="C88" i="15"/>
  <c r="C110" i="15" s="1"/>
  <c r="D87" i="15"/>
  <c r="C87" i="15"/>
  <c r="G81" i="15"/>
  <c r="F81" i="15"/>
  <c r="E81" i="15"/>
  <c r="G68" i="15"/>
  <c r="F68" i="15"/>
  <c r="E68" i="15"/>
  <c r="D68" i="15"/>
  <c r="C68" i="15"/>
  <c r="E66" i="15"/>
  <c r="D66" i="15"/>
  <c r="C66" i="15"/>
  <c r="G59" i="15"/>
  <c r="G66" i="15" s="1"/>
  <c r="F59" i="15"/>
  <c r="F66" i="15" s="1"/>
  <c r="E59" i="15"/>
  <c r="E65" i="15" s="1"/>
  <c r="D59" i="15"/>
  <c r="D65" i="15" s="1"/>
  <c r="C59" i="15"/>
  <c r="C65" i="15" s="1"/>
  <c r="G57" i="15"/>
  <c r="F57" i="15"/>
  <c r="G33" i="15"/>
  <c r="F33" i="15"/>
  <c r="E33" i="15"/>
  <c r="E57" i="15" s="1"/>
  <c r="D33" i="15"/>
  <c r="D57" i="15" s="1"/>
  <c r="C33" i="15"/>
  <c r="C57" i="15" s="1"/>
  <c r="D32" i="15"/>
  <c r="C32" i="15"/>
  <c r="G25" i="15"/>
  <c r="F25" i="15"/>
  <c r="E25" i="15"/>
  <c r="D25" i="15"/>
  <c r="C25" i="15"/>
  <c r="G15" i="15"/>
  <c r="F15" i="15"/>
  <c r="E15" i="15"/>
  <c r="G13" i="15"/>
  <c r="F13" i="15"/>
  <c r="E13" i="15"/>
  <c r="D13" i="15"/>
  <c r="C13" i="15"/>
  <c r="C15" i="15" s="1"/>
  <c r="G7" i="15"/>
  <c r="G16" i="15" s="1"/>
  <c r="G19" i="15" s="1"/>
  <c r="E7" i="15"/>
  <c r="E16" i="15" s="1"/>
  <c r="E19" i="15" s="1"/>
  <c r="D7" i="15"/>
  <c r="D16" i="15" s="1"/>
  <c r="D19" i="15" s="1"/>
  <c r="D23" i="15" s="1"/>
  <c r="E20" i="15" s="1"/>
  <c r="D6" i="15"/>
  <c r="D14" i="15" s="1"/>
  <c r="D15" i="15" s="1"/>
  <c r="C6" i="15"/>
  <c r="C14" i="15" s="1"/>
  <c r="G5" i="15"/>
  <c r="F5" i="15"/>
  <c r="F7" i="15" s="1"/>
  <c r="F16" i="15" s="1"/>
  <c r="F19" i="15" s="1"/>
  <c r="E5" i="15"/>
  <c r="D5" i="15"/>
  <c r="C5" i="15"/>
  <c r="C7" i="15" s="1"/>
  <c r="E23" i="15" l="1"/>
  <c r="F20" i="15" s="1"/>
  <c r="C16" i="15"/>
  <c r="C19" i="15" s="1"/>
  <c r="F23" i="15"/>
  <c r="G20" i="15" s="1"/>
  <c r="G23" i="15" s="1"/>
  <c r="D137" i="15"/>
  <c r="F65" i="15"/>
  <c r="E137" i="15"/>
  <c r="G65" i="15"/>
  <c r="F137" i="15"/>
  <c r="R20" i="14" l="1"/>
  <c r="Q20" i="14"/>
  <c r="X20" i="14" s="1"/>
  <c r="P20" i="14"/>
  <c r="W20" i="14" s="1"/>
  <c r="J20" i="14"/>
  <c r="I20" i="14"/>
  <c r="K20" i="14" s="1"/>
  <c r="D20" i="14"/>
  <c r="P19" i="14"/>
  <c r="W19" i="14" s="1"/>
  <c r="J19" i="14"/>
  <c r="Q19" i="14" s="1"/>
  <c r="X19" i="14" s="1"/>
  <c r="I19" i="14"/>
  <c r="K19" i="14" s="1"/>
  <c r="D19" i="14"/>
  <c r="J18" i="14"/>
  <c r="Q18" i="14" s="1"/>
  <c r="X18" i="14" s="1"/>
  <c r="I18" i="14"/>
  <c r="P18" i="14" s="1"/>
  <c r="D18" i="14"/>
  <c r="Q17" i="14"/>
  <c r="X17" i="14" s="1"/>
  <c r="J17" i="14"/>
  <c r="I17" i="14"/>
  <c r="K17" i="14" s="1"/>
  <c r="D17" i="14"/>
  <c r="V16" i="14"/>
  <c r="U16" i="14"/>
  <c r="T16" i="14"/>
  <c r="S16" i="14"/>
  <c r="O16" i="14"/>
  <c r="N16" i="14"/>
  <c r="M16" i="14"/>
  <c r="L16" i="14"/>
  <c r="H16" i="14"/>
  <c r="G16" i="14"/>
  <c r="F16" i="14"/>
  <c r="E16" i="14"/>
  <c r="C16" i="14"/>
  <c r="J16" i="14" s="1"/>
  <c r="Q16" i="14" s="1"/>
  <c r="X16" i="14" s="1"/>
  <c r="B16" i="14"/>
  <c r="D16" i="14" s="1"/>
  <c r="P15" i="14"/>
  <c r="W15" i="14" s="1"/>
  <c r="K15" i="14"/>
  <c r="J15" i="14"/>
  <c r="Q15" i="14" s="1"/>
  <c r="X15" i="14" s="1"/>
  <c r="I15" i="14"/>
  <c r="D15" i="14"/>
  <c r="J14" i="14"/>
  <c r="Q14" i="14" s="1"/>
  <c r="X14" i="14" s="1"/>
  <c r="I14" i="14"/>
  <c r="P14" i="14" s="1"/>
  <c r="D14" i="14"/>
  <c r="V13" i="14"/>
  <c r="U13" i="14"/>
  <c r="T13" i="14"/>
  <c r="S13" i="14"/>
  <c r="O13" i="14"/>
  <c r="N13" i="14"/>
  <c r="M13" i="14"/>
  <c r="L13" i="14"/>
  <c r="H13" i="14"/>
  <c r="G13" i="14"/>
  <c r="F13" i="14"/>
  <c r="E13" i="14"/>
  <c r="C13" i="14"/>
  <c r="D13" i="14" s="1"/>
  <c r="B13" i="14"/>
  <c r="I13" i="14" s="1"/>
  <c r="R12" i="14"/>
  <c r="Q12" i="14"/>
  <c r="X12" i="14" s="1"/>
  <c r="P12" i="14"/>
  <c r="W12" i="14" s="1"/>
  <c r="Y12" i="14" s="1"/>
  <c r="K12" i="14"/>
  <c r="J12" i="14"/>
  <c r="I12" i="14"/>
  <c r="D12" i="14"/>
  <c r="V11" i="14"/>
  <c r="U11" i="14"/>
  <c r="T11" i="14"/>
  <c r="S11" i="14"/>
  <c r="O11" i="14"/>
  <c r="N11" i="14"/>
  <c r="M11" i="14"/>
  <c r="L11" i="14"/>
  <c r="H11" i="14"/>
  <c r="G11" i="14"/>
  <c r="F11" i="14"/>
  <c r="E11" i="14"/>
  <c r="C11" i="14"/>
  <c r="B11" i="14"/>
  <c r="P10" i="14"/>
  <c r="W10" i="14" s="1"/>
  <c r="J10" i="14"/>
  <c r="Q10" i="14" s="1"/>
  <c r="X10" i="14" s="1"/>
  <c r="I10" i="14"/>
  <c r="K10" i="14" s="1"/>
  <c r="D10" i="14"/>
  <c r="J9" i="14"/>
  <c r="Q9" i="14" s="1"/>
  <c r="X9" i="14" s="1"/>
  <c r="I9" i="14"/>
  <c r="P9" i="14" s="1"/>
  <c r="D9" i="14"/>
  <c r="Q8" i="14"/>
  <c r="X8" i="14" s="1"/>
  <c r="J8" i="14"/>
  <c r="I8" i="14"/>
  <c r="K8" i="14" s="1"/>
  <c r="D8" i="14"/>
  <c r="P7" i="14"/>
  <c r="W7" i="14" s="1"/>
  <c r="K7" i="14"/>
  <c r="J7" i="14"/>
  <c r="Q7" i="14" s="1"/>
  <c r="X7" i="14" s="1"/>
  <c r="I7" i="14"/>
  <c r="D7" i="14"/>
  <c r="J6" i="14"/>
  <c r="J11" i="14" s="1"/>
  <c r="I6" i="14"/>
  <c r="I11" i="14" s="1"/>
  <c r="K11" i="14" s="1"/>
  <c r="D6" i="14"/>
  <c r="R5" i="14"/>
  <c r="Q5" i="14"/>
  <c r="X5" i="14" s="1"/>
  <c r="P5" i="14"/>
  <c r="W5" i="14" s="1"/>
  <c r="K5" i="14"/>
  <c r="J5" i="14"/>
  <c r="I5" i="14"/>
  <c r="D5" i="14"/>
  <c r="D11" i="14" s="1"/>
  <c r="W9" i="14" l="1"/>
  <c r="Y9" i="14" s="1"/>
  <c r="R9" i="14"/>
  <c r="Y19" i="14"/>
  <c r="Y15" i="14"/>
  <c r="Y5" i="14"/>
  <c r="K13" i="14"/>
  <c r="P13" i="14"/>
  <c r="Y10" i="14"/>
  <c r="Y20" i="14"/>
  <c r="X11" i="14"/>
  <c r="W18" i="14"/>
  <c r="Y18" i="14" s="1"/>
  <c r="R18" i="14"/>
  <c r="Y7" i="14"/>
  <c r="W14" i="14"/>
  <c r="Y14" i="14" s="1"/>
  <c r="R14" i="14"/>
  <c r="J13" i="14"/>
  <c r="Q13" i="14" s="1"/>
  <c r="X13" i="14" s="1"/>
  <c r="P8" i="14"/>
  <c r="P17" i="14"/>
  <c r="K6" i="14"/>
  <c r="K14" i="14"/>
  <c r="I16" i="14"/>
  <c r="P6" i="14"/>
  <c r="R7" i="14"/>
  <c r="R15" i="14"/>
  <c r="Q6" i="14"/>
  <c r="X6" i="14" s="1"/>
  <c r="Q11" i="14"/>
  <c r="K9" i="14"/>
  <c r="K18" i="14"/>
  <c r="R10" i="14"/>
  <c r="R19" i="14"/>
  <c r="W13" i="14" l="1"/>
  <c r="Y13" i="14" s="1"/>
  <c r="R13" i="14"/>
  <c r="W6" i="14"/>
  <c r="R6" i="14"/>
  <c r="P16" i="14"/>
  <c r="K16" i="14"/>
  <c r="W17" i="14"/>
  <c r="Y17" i="14" s="1"/>
  <c r="R17" i="14"/>
  <c r="W8" i="14"/>
  <c r="Y8" i="14" s="1"/>
  <c r="R8" i="14"/>
  <c r="P11" i="14"/>
  <c r="R11" i="14" s="1"/>
  <c r="W16" i="14" l="1"/>
  <c r="Y16" i="14" s="1"/>
  <c r="R16" i="14"/>
  <c r="Y6" i="14"/>
  <c r="W11" i="14"/>
  <c r="Y11" i="14" s="1"/>
  <c r="I73" i="13" l="1"/>
  <c r="H73" i="13"/>
  <c r="G73" i="13"/>
  <c r="F73" i="13"/>
  <c r="E73" i="13"/>
  <c r="AA19" i="11" l="1"/>
  <c r="Z19" i="11"/>
  <c r="Y19" i="11"/>
  <c r="X19" i="11"/>
  <c r="W19" i="11"/>
  <c r="V19" i="11"/>
  <c r="U19" i="11"/>
  <c r="T19" i="11"/>
  <c r="S19" i="11"/>
  <c r="R19" i="11"/>
  <c r="Q19" i="11"/>
  <c r="P19" i="11"/>
  <c r="O19" i="11"/>
  <c r="N19" i="11"/>
  <c r="M19" i="11"/>
  <c r="L19" i="11"/>
  <c r="K19" i="11"/>
  <c r="J19" i="11"/>
  <c r="I19" i="11"/>
  <c r="H19" i="11"/>
  <c r="G19" i="11"/>
  <c r="F19" i="11"/>
  <c r="E19" i="11"/>
  <c r="D19" i="11"/>
  <c r="C19" i="11"/>
  <c r="AA18" i="11"/>
  <c r="Z18" i="11"/>
  <c r="Y18" i="11"/>
  <c r="X18" i="11"/>
  <c r="W18" i="11"/>
  <c r="V18" i="11"/>
  <c r="U18" i="11"/>
  <c r="T18" i="11"/>
  <c r="S18" i="11"/>
  <c r="R18" i="11"/>
  <c r="Q18" i="11"/>
  <c r="P18" i="11"/>
  <c r="O18" i="11"/>
  <c r="N18" i="11"/>
  <c r="M18" i="11"/>
  <c r="L18" i="11"/>
  <c r="K18" i="11"/>
  <c r="J18" i="11"/>
  <c r="I18" i="11"/>
  <c r="H18" i="11"/>
  <c r="G18" i="11"/>
  <c r="F18" i="11"/>
  <c r="E18" i="11"/>
  <c r="D18" i="11"/>
  <c r="C18" i="11"/>
  <c r="E25" i="4" l="1"/>
  <c r="D25" i="4"/>
  <c r="D26" i="4" s="1"/>
  <c r="C25" i="4"/>
  <c r="E20" i="4"/>
  <c r="D20" i="4"/>
  <c r="C20" i="4"/>
  <c r="E26" i="4" l="1"/>
  <c r="C26" i="4"/>
</calcChain>
</file>

<file path=xl/sharedStrings.xml><?xml version="1.0" encoding="utf-8"?>
<sst xmlns="http://schemas.openxmlformats.org/spreadsheetml/2006/main" count="761" uniqueCount="592">
  <si>
    <t>RECETTES</t>
  </si>
  <si>
    <t>ONTVANGSTEN</t>
  </si>
  <si>
    <t>Compte/Rekening 2023</t>
  </si>
  <si>
    <t>MB/BW 2024</t>
  </si>
  <si>
    <t>Plan 2025</t>
  </si>
  <si>
    <t>Plan 2026</t>
  </si>
  <si>
    <t>Plan 2027</t>
  </si>
  <si>
    <t>Prestations</t>
  </si>
  <si>
    <t>Prestaties</t>
  </si>
  <si>
    <t>Transferts</t>
  </si>
  <si>
    <t>Overdrachten</t>
  </si>
  <si>
    <t>Dette</t>
  </si>
  <si>
    <t>Schuld</t>
  </si>
  <si>
    <t>Sous-total</t>
  </si>
  <si>
    <t>Subtotaal</t>
  </si>
  <si>
    <t>Ens.subv.</t>
  </si>
  <si>
    <t>Gesubsidieerd onderwijs</t>
  </si>
  <si>
    <t>TOTAL RECETTES</t>
  </si>
  <si>
    <t>TOTAAL ONTVANGSTEN</t>
  </si>
  <si>
    <t>DEPENSES</t>
  </si>
  <si>
    <t>UITGAVEN</t>
  </si>
  <si>
    <t>Personnel</t>
  </si>
  <si>
    <t>Personeel</t>
  </si>
  <si>
    <t>Fonctionnement</t>
  </si>
  <si>
    <t>Werkingskosten</t>
  </si>
  <si>
    <t>TOTAL DEPENSES</t>
  </si>
  <si>
    <t>TOTAAL UITGAVEN</t>
  </si>
  <si>
    <t>RESULTAT EXERCICE PROPRE (hors prélèvements fonctionnels)</t>
  </si>
  <si>
    <t>EIGEN DIENSTJAAR (zonder de functionele overboekingen)</t>
  </si>
  <si>
    <t>Recettes de prélèvements fonctionnels</t>
  </si>
  <si>
    <t>Ontvangsten functionele overboekingen</t>
  </si>
  <si>
    <t>Dépenses de prélèvements fonctionnels</t>
  </si>
  <si>
    <t>Uitgaven functionele overboekingen</t>
  </si>
  <si>
    <t>RESULTAT EXERCICE PROPRE (avec prélèvements fonctionnels)</t>
  </si>
  <si>
    <t>RESULTAAT EIGEN DIENSTJAAR (met functionele overboekingenà</t>
  </si>
  <si>
    <t>RESULTAT EXERCICES ANTERIEURS</t>
  </si>
  <si>
    <t>RESULTAAT VOORGAANDE DIENSTJAREN</t>
  </si>
  <si>
    <t>Recettes de prélèvements généraux</t>
  </si>
  <si>
    <t>Dépenses de prélèvements généraux</t>
  </si>
  <si>
    <t>Résultat cumulé</t>
  </si>
  <si>
    <t>Gecumuleerd resultaat</t>
  </si>
  <si>
    <t>DETAIL RECETTES</t>
  </si>
  <si>
    <t>DETAILS ONTVANGSTEN</t>
  </si>
  <si>
    <t>Loyers (163-01 + 164-01)</t>
  </si>
  <si>
    <t>Opbrengst Verhuringen (163-01 + 164-01)</t>
  </si>
  <si>
    <t xml:space="preserve">Droit de passage gaz (551/180-02) </t>
  </si>
  <si>
    <t xml:space="preserve">Doorgangsrechten gas (551/180-02) </t>
  </si>
  <si>
    <t xml:space="preserve">Droit de passage électricité (552/180-02) </t>
  </si>
  <si>
    <t xml:space="preserve">Doorgangsrechten elektriciteit (552/180-02) </t>
  </si>
  <si>
    <t xml:space="preserve">Crèches et prégardiennats (844(01)/161) </t>
  </si>
  <si>
    <t xml:space="preserve">Kinderdagverblijven (844(01)/161) </t>
  </si>
  <si>
    <t>Prestations d'enseignement (700 à 751/161)</t>
  </si>
  <si>
    <t>Onderwijs (700 tot 751/161)</t>
  </si>
  <si>
    <t>Stationnement (424/161-01)</t>
  </si>
  <si>
    <t>Parkeerinkomsten (424/161-01)</t>
  </si>
  <si>
    <t>Autres recettes de prestations</t>
  </si>
  <si>
    <t>Andere prestatieontvangsten</t>
  </si>
  <si>
    <t>Dotation générale aux communes (466-01)</t>
  </si>
  <si>
    <t>Algemene dotatie aan de gemeenten (466-01)</t>
  </si>
  <si>
    <t>Dotation en exécution de l'article 46 bis de la loi du 12 janvier 1989 (466-10)</t>
  </si>
  <si>
    <t>Dotatie in uitvoering van artikel 46bis van de wet van 12 januari 1989 (466-10)</t>
  </si>
  <si>
    <t>Contributions de l'Autorité supérieure visant à associer les communes dans le développement économique de la Région de Bxl-Capitale (465-13)</t>
  </si>
  <si>
    <t>Bijdragen van de hogere overheden om de gemeenten te betrekken bij de economische ontwikkeling van het Brussels Hoofdstedelijk Gewest (465-13)</t>
  </si>
  <si>
    <t>Autres dotations</t>
  </si>
  <si>
    <t>Andere dotaties</t>
  </si>
  <si>
    <t>Taxe additionnelle au précompte immobilier (371-01)</t>
  </si>
  <si>
    <t>Aanvullende belasting op de onroerende voorheffing (371-01)</t>
  </si>
  <si>
    <t>Taxe additionnelle à l'impôt des personnes physiques (372-01)</t>
  </si>
  <si>
    <t>Aanvullende belasting op de personenbelasting (372-01)</t>
  </si>
  <si>
    <t>Taxe additionnelle à la taxe sur les automobiles (373-01)</t>
  </si>
  <si>
    <t>Aanvullende belasting op de belasting op motorrijtuigen (373-01)</t>
  </si>
  <si>
    <t>City Tax (374-01)</t>
  </si>
  <si>
    <t>Taxes et redevances communales (361 à 368)</t>
  </si>
  <si>
    <t>Gemeentelijke belastingen en taksen (361 tot 368)</t>
  </si>
  <si>
    <t>Amendes (380-03)</t>
  </si>
  <si>
    <t>Boetes (380-03)</t>
  </si>
  <si>
    <t>Contributions de l'Autorité supérieure dans les traitements du personnel enseignant (461-01)</t>
  </si>
  <si>
    <t>Bijdragen van de hogere overheden in de personeelskosten van het onderwijzend personeel (461-01)</t>
  </si>
  <si>
    <t>Contributions de l'Autorité supérieure dans les frais de fonctionnement de l'enseignement (463-01)</t>
  </si>
  <si>
    <t>Bijdragen van de hogere overheden voor de werkingskosten van het onderwijs (463-01)</t>
  </si>
  <si>
    <t>Contributions de l'Autorité supérieure dans les frais de personnel (465-02)</t>
  </si>
  <si>
    <t>Bijdragen van de hogere overheden voor de personeelsuitgaven (465-02)</t>
  </si>
  <si>
    <t>Contribution de l'autorité supérieure  pour le personnel contractuel subsidié (465-05)</t>
  </si>
  <si>
    <t>Bijdragen van de hogere overheden  voor het gesubsidieerd personeel (465-05)</t>
  </si>
  <si>
    <t>Contribution de l'autorité supérieure  dans les charges d'augmentations barémiques (465-07)</t>
  </si>
  <si>
    <t>Bijdragen van de hogere overheden in de kosten van de weddeschaalherziening (465-07)</t>
  </si>
  <si>
    <t>Contributions de l'Autorité supérieure dans les frais de fonctionnement de la petite enfance (844/465-01)</t>
  </si>
  <si>
    <t>Bijdragen van de hogere overheden voor de werkingsuitgaven van de familiale bijstand (844/465-01)</t>
  </si>
  <si>
    <t>Contributions de l'Autorité supérieure pour les contrats de sécurité et prévention (465-08)</t>
  </si>
  <si>
    <t>Bijdragen van de hogere overheden voor de veiligheids- en preventiecontracten (465-08)</t>
  </si>
  <si>
    <t>Contributions de l'Autorité supérieure pour les contrats de propreté publique (465-09)</t>
  </si>
  <si>
    <t>Bijdragen van de hogere overheden voor de contracten voor openbare netheid (465-09)</t>
  </si>
  <si>
    <t>Contributions de l'Autorité supérieure dans le cadre du fonds de la politique des grandes villes (465-12)</t>
  </si>
  <si>
    <t>Bijdragen van de hogere overheden in het kader van het fonds voor het grootstedelijke beleid (465-12)</t>
  </si>
  <si>
    <t>Dotation de compensation des charges communales liées à la distribution de l'eau et à la collecte des eaux usées (874/465-48)</t>
  </si>
  <si>
    <t>Dotatie ter compensatie van de gemeentelasten verbonden aan de waterdistributie en aan de opvang van afvalwater (874/465-48)</t>
  </si>
  <si>
    <t>Subvention spéciale mission d'intérêt communal - Hôpitaux (872/465-48)
(cf. dépenses 872/435-01)</t>
  </si>
  <si>
    <t>Specifieke bijdrage voor missies van gemeentelijk belang - Ziekenhuizen (872/465-48)
(zie uitgaven 872/435-01)</t>
  </si>
  <si>
    <t>Intervention régionale dans les charges des emprunts d'assainissement et de consolidation (000/010/872/465-48)  (cf. DOD 211-05 et 911-05)</t>
  </si>
  <si>
    <t>Gewestelijke tussenkomst in de lasten van sanerings- en consolidatieleningen (000/010/872/465-48)  (zie schulden 211-05 en 911-05)</t>
  </si>
  <si>
    <t>Intervention régionale dans les charges d'emprunts d'investissements
(XXX/465-48)</t>
  </si>
  <si>
    <t>Gewestelijke tussenkomst in de lasten van leningen voor investeringen (XXX/465-48)</t>
  </si>
  <si>
    <t>Autres recettes de transfert</t>
  </si>
  <si>
    <t>Andere overdrachtsontvangsten</t>
  </si>
  <si>
    <t>Participations dans les bénéfices des régies et autres entreprises publiques (271-01 à 03)</t>
  </si>
  <si>
    <t>Aandeel in de winst van gemeentebedrijven en andere overheidsbedrijven (271-01 à 03)</t>
  </si>
  <si>
    <t>Dividendes Gaz  (551/272-01)</t>
  </si>
  <si>
    <t>Dividend Gas  (551/272-01)</t>
  </si>
  <si>
    <t>Dividendes Electricité  (552/272-01)</t>
  </si>
  <si>
    <t>Dividend Elektriciteit  (552/272-01)</t>
  </si>
  <si>
    <t>Autres dividendes</t>
  </si>
  <si>
    <t>Andere dividenden</t>
  </si>
  <si>
    <t>Intérêts créditeurs  (261 + 264)</t>
  </si>
  <si>
    <t>Creditinteresten  (261 + 264)</t>
  </si>
  <si>
    <t>Autres recettes de dette</t>
  </si>
  <si>
    <t>Andere schuldontvangsten</t>
  </si>
  <si>
    <t>DETAIL DEPENSES</t>
  </si>
  <si>
    <t>DETAILS UITGAVEN</t>
  </si>
  <si>
    <t>Traitements du personnel communal statutaire (111-01)</t>
  </si>
  <si>
    <t>Bezoldiging van het statutaire gemeentepersoneel (111-01)</t>
  </si>
  <si>
    <t>Traitements du personnel ACS (111-02)</t>
  </si>
  <si>
    <t>Bezoldiging van de gesubsidieerde contractuelen (111-02)</t>
  </si>
  <si>
    <t>Traitements du personnel subventionné (111-03)</t>
  </si>
  <si>
    <t>Bezoldiging van het gesubsidieerde personeel (111-03)</t>
  </si>
  <si>
    <t>Traitements des mandataires communaux (111-04)</t>
  </si>
  <si>
    <t>Wedden van de gemeentemandatarissen (111-04)</t>
  </si>
  <si>
    <t>Traitements du personnel contractuel à charge de la commune (111-05)</t>
  </si>
  <si>
    <t>Bezoldiging van de contractuelen ten laste van de gemeente (111-05)</t>
  </si>
  <si>
    <t>Indemnités de prestations (111-08 + 111-19 + 111-20)</t>
  </si>
  <si>
    <t>Vergoedingen voor prestaties (111-08 + 111-19 + 111-20)</t>
  </si>
  <si>
    <t>Traitements à charge de l'Autorité supérieure du personnel enseignant
(111-11)</t>
  </si>
  <si>
    <t>Bezoldiging van het onderwijzend personeel ten laste van de hogere overheden
(111-11)</t>
  </si>
  <si>
    <t>Traitements à charge de la commune du personnel enseignant (111-12)</t>
  </si>
  <si>
    <t>Bezoldiging van het onderwijzend personeel ten laste van de gemeente
(111-12)</t>
  </si>
  <si>
    <t>Jetons de présence des mandataires communaux (111-22)</t>
  </si>
  <si>
    <t>Bestuurvergoedingen gemeentemandatarissen (111-22)</t>
  </si>
  <si>
    <t>Pécules de vacances (112)</t>
  </si>
  <si>
    <t>Vakantiegeld (112)</t>
  </si>
  <si>
    <t>Cotisations patronales à l'ONSSAPL (113-01 à 113-19)</t>
  </si>
  <si>
    <t>Patronale bijdragen aan de R.S.Z.P.P.O. (113-01 tot 113-19)</t>
  </si>
  <si>
    <t>Cotisations pensions (113-21 à 113-48 + 116)</t>
  </si>
  <si>
    <t>Pensioenbijdragen (113-21 tot 113-48 + 116)</t>
  </si>
  <si>
    <t>- dont cotisations patronales 2ème pilier en faveur du personnel contractuel (113-23)</t>
  </si>
  <si>
    <t>- dont cotisations second pilier pensions ten v113-23)rdele van de contractuelen (113-23)</t>
  </si>
  <si>
    <t>Frais de déplacements et autres avantages pécuniaires (115)</t>
  </si>
  <si>
    <t>Verplaatsingskosten en andere geldelijke tegemoetkomingen (115)</t>
  </si>
  <si>
    <t>- dont frais de déplacements</t>
  </si>
  <si>
    <t>- waarvan verplaatsingkosten</t>
  </si>
  <si>
    <t>- dont chèque-repas</t>
  </si>
  <si>
    <t>- waarvan maltijdcheques</t>
  </si>
  <si>
    <t>Cotisations accidents de travail et maladies professionnelles (117)</t>
  </si>
  <si>
    <t>Bijdragen voor arbeidsongevallen en beroepsziekten (117)</t>
  </si>
  <si>
    <t>Service social collectif et autres services sociaux (118)</t>
  </si>
  <si>
    <t>Gemeenschappelijke sociale dienst en andere sociale diensten (118)</t>
  </si>
  <si>
    <t>Autres dépenses de personnel</t>
  </si>
  <si>
    <t>Andere personeelsuitgaven</t>
  </si>
  <si>
    <t>Honoraires et dépenses de personnel étranger à l'administration (122)</t>
  </si>
  <si>
    <t>Erelonen en uitgaven voor het personeel buiten de administratie (122)</t>
  </si>
  <si>
    <t>- dont honoraires et indemnités pour expertises (122-01)</t>
  </si>
  <si>
    <t>- waarvan honoraria en vergoeding voor deskundigenrapporten (122-01)</t>
  </si>
  <si>
    <t>dont remboursement des charges du personnel (art.60§7) (122-06)</t>
  </si>
  <si>
    <t>waarvan terugbetaling van de personeelskosten (art.60§7) (122-06)</t>
  </si>
  <si>
    <t>- dont remboursement des charges personnel Iristeam détaché dans la commune (122-06)</t>
  </si>
  <si>
    <t>- waarvan terugbetaling van de personeelskosten Iristeam gedetacheerd in de gemeente (122-06)</t>
  </si>
  <si>
    <t>Fonctionnement administratif (123)</t>
  </si>
  <si>
    <t>Administratieve werking (123)</t>
  </si>
  <si>
    <t>- dont prestations administratives de tiers spécifiques à la fonction (123-06)</t>
  </si>
  <si>
    <t>- waarvan administratieve prestaties van derden specifieke aan de functie (123-06)</t>
  </si>
  <si>
    <t>dont frais de télécommunication (123-11)</t>
  </si>
  <si>
    <t>waarvan telecommunicatiekosten (123-11)</t>
  </si>
  <si>
    <t>dont frais de gestion et du fonctionnement de l’informatique (123-13)</t>
  </si>
  <si>
    <t>waarvan beheers- en werkingskosten van de informatica (123-13)</t>
  </si>
  <si>
    <t>- dont frais de formation du personnel (123-17)</t>
  </si>
  <si>
    <t>- waarvan opleidingskosten voor personeel  (123-17)</t>
  </si>
  <si>
    <t>Fonctionnement technique (124)</t>
  </si>
  <si>
    <t>Technische benodigdheden (124)</t>
  </si>
  <si>
    <t>-  dont traitement des déchets (124-06)</t>
  </si>
  <si>
    <t>- waarvan afvalbehandeling (124-06)</t>
  </si>
  <si>
    <t>- dont assurances diverses (124-08)</t>
  </si>
  <si>
    <t>- waarvan verschillende verzekeringen (124-08)</t>
  </si>
  <si>
    <t>dont frais d'organisation de repas scolaires (124-23)</t>
  </si>
  <si>
    <t>waarvan werkingskosten voor schoolmaaltijden (124-23)</t>
  </si>
  <si>
    <t>Bâtiments (125)</t>
  </si>
  <si>
    <t>Gebouwen (125)</t>
  </si>
  <si>
    <t>- dont assurances couvrant les biens immobiliers (125-08)</t>
  </si>
  <si>
    <t>- waarvan eigendomverzekeringen (125-08)</t>
  </si>
  <si>
    <t>dont impôts, taxes et redevances divers (125-10)</t>
  </si>
  <si>
    <t>waarvan belastingen, taksen en retributies op onroerende goederen (125-10)</t>
  </si>
  <si>
    <t>dont fournitures d'électricité (125-12)</t>
  </si>
  <si>
    <t>waarvan levering van elektriciteit (125-12)</t>
  </si>
  <si>
    <t>dont fournitures de gaz (125-13)</t>
  </si>
  <si>
    <t>waarvan levering van gas (125-13)</t>
  </si>
  <si>
    <t>dont fournitures d'eau (125-15)</t>
  </si>
  <si>
    <t>waarvan levering van water (125-15)</t>
  </si>
  <si>
    <t>Loyers et charges locatives des immeubles (126)</t>
  </si>
  <si>
    <t>Huur en lasten van onroerende goederen (126)</t>
  </si>
  <si>
    <t xml:space="preserve">Véhicules (127) </t>
  </si>
  <si>
    <t xml:space="preserve">Voertuigen (127) </t>
  </si>
  <si>
    <t>Autres dépenses de fonctionnement</t>
  </si>
  <si>
    <t>Andere werkingsuitgaven</t>
  </si>
  <si>
    <t>Dotation communale à la zone police (330/435-01)</t>
  </si>
  <si>
    <t>Gemeentelijke dotatie aan de politiezone (330/435-01)</t>
  </si>
  <si>
    <t>Dotation de fonctionnement au CPAS (831/435-01)</t>
  </si>
  <si>
    <t>Gemeentelijke dotatie aan het OCMW (831/435-01)</t>
  </si>
  <si>
    <t>Dotation CPAS - Charge liquidation hospitalière 1995 (872/435-01)</t>
  </si>
  <si>
    <t>Dotatie OCMW - Lasten liquidatie ziekenhuizen 1995 (872/435-01)</t>
  </si>
  <si>
    <t>Rétrocession subvention spécifique Mission d'intérêt communal (hôpitaux)
(872/435-01)</t>
  </si>
  <si>
    <t>Retrocessie specifieke subsidie missies van gemeentelijk belang (ziekenhuizen)
(872/435-01)</t>
  </si>
  <si>
    <t>Déficit des hôpitaux (872/435-02)</t>
  </si>
  <si>
    <t>Tekort ziekenhuizen (872/435-02)</t>
  </si>
  <si>
    <t>Rétrocession subside augmentation barémique (872-831/435-07)</t>
  </si>
  <si>
    <t>Retrocessie subsidie weddeschaalverhoging  (872-831/435-07)</t>
  </si>
  <si>
    <t>Rétrocession à l'Agence de stationnement (424/435-01)</t>
  </si>
  <si>
    <t>Retrocessie aan het Parkeeragentschap (424/435-01)</t>
  </si>
  <si>
    <t>Subsides (CF/321-01 + 322-01 + 331-01+ 332-01 + 332-02)</t>
  </si>
  <si>
    <t>Subsidies (FC/321-01 + 322-01 + 331-01+ 332-01 + 332-02)</t>
  </si>
  <si>
    <t>- dont subsides jeunesse (CF 761)</t>
  </si>
  <si>
    <t>- waarvan subsidies jeugdzorg (FC 761)</t>
  </si>
  <si>
    <t>- dont subsides sport (CF 764)</t>
  </si>
  <si>
    <t>- waarvan subsidies sport (FC 764)</t>
  </si>
  <si>
    <t>- dont subsides petite enfance  (CF 844)</t>
  </si>
  <si>
    <t>- waarvan subsidies kinderen (FC 844)</t>
  </si>
  <si>
    <t>- dont subsides culturels (CF 762 + 767 + 771 + 772 + 773 + 775 + 778)</t>
  </si>
  <si>
    <t>- waarvan culturele subsidies (FC 762 + 767 + 771 + 772 + 773 + 775 + 778)</t>
  </si>
  <si>
    <t>- dont primes "be home" accordées aux ménages (CF 040)</t>
  </si>
  <si>
    <t>- waarvan premies "be home" (FC 040)</t>
  </si>
  <si>
    <t>Non-valeurs de droits constatés non perçus du service ordinaire (301) et remboursement (302)</t>
  </si>
  <si>
    <t>Onwaarden gewone dienst (301) en terugbetalingen van onwaarden (302)</t>
  </si>
  <si>
    <t>Autres dépenses de transferts</t>
  </si>
  <si>
    <t>Andere overdrachtsuitgaven</t>
  </si>
  <si>
    <t>Charges financières des emprunts à charge de la commune (211-01)</t>
  </si>
  <si>
    <t>Financiële kosten van leningen ten laste van de gemeente (211-01)</t>
  </si>
  <si>
    <t>dont charges des prêts d'investissement du FRBRTC</t>
  </si>
  <si>
    <t>waarvan kosten van leningen voor investeringen van het BGHGT</t>
  </si>
  <si>
    <t>Remboursement périodique des emprunts à charge de la commune (911-01)</t>
  </si>
  <si>
    <t>Periodieke aflossing van leningen ten laste van de gemeente (911-01)</t>
  </si>
  <si>
    <t>- dont prêts d'investissement du FRBRTC</t>
  </si>
  <si>
    <t>- waarvan leningen voor investeringen van het BGHGT</t>
  </si>
  <si>
    <t>Remboursement périodique &amp; charges financière des locations financements (211-03 + 911-03)</t>
  </si>
  <si>
    <t>Periodieke aflossing &amp; financiele kosten van leasing (211-03 + 911-03)</t>
  </si>
  <si>
    <t>Remboursement périodique des emprunts d'assainissement et de consolidation FRBRTC (211-05 + 911-05)</t>
  </si>
  <si>
    <t>Periodieke aflossing van sanerings- en consolidatieleningen van het BGHGT
(211-05 + 911-05)</t>
  </si>
  <si>
    <t>Intérêts débiteurs des comptes financiers &amp; charges des emprunts de trésorerie (214-01)</t>
  </si>
  <si>
    <t>Debet intresten op financiële rekeningen &amp; kosten van kasgeldleningen (214-01)</t>
  </si>
  <si>
    <t>Intérêts moratoires, de retard et assimilés (215-01)</t>
  </si>
  <si>
    <t>Te betalen nalatigheids- of moratoriumintresten en gelijkaardige intresten
(215-01)</t>
  </si>
  <si>
    <t>Autres dépenses de dettes</t>
  </si>
  <si>
    <t>Andere schulduitgaven</t>
  </si>
  <si>
    <t>BILAN</t>
  </si>
  <si>
    <t>BALANS</t>
  </si>
  <si>
    <t>Fonds de réserve ordinaire</t>
  </si>
  <si>
    <t>Gewoon reservefonds</t>
  </si>
  <si>
    <t>Recettes</t>
  </si>
  <si>
    <t>Ontvangsten</t>
  </si>
  <si>
    <t>Dépenses</t>
  </si>
  <si>
    <t>Uitgaven</t>
  </si>
  <si>
    <t>Fonds de réserve ordinaire - contrats de quartier (si applicable)</t>
  </si>
  <si>
    <t>Gewoon reservefonds - buurtcontracten (indien van toepassing)</t>
  </si>
  <si>
    <t>Provisions pour risques et charges</t>
  </si>
  <si>
    <t>Voorzieningen voor risico's en lasten</t>
  </si>
  <si>
    <t>Total Recettes</t>
  </si>
  <si>
    <t>Totaal ontvangsten</t>
  </si>
  <si>
    <t>Recettes (040)</t>
  </si>
  <si>
    <t>Ontvangsten (040)</t>
  </si>
  <si>
    <t>Recettes (060)</t>
  </si>
  <si>
    <t>Ontvangsten (060)</t>
  </si>
  <si>
    <t>Total dépenses</t>
  </si>
  <si>
    <t>Totaal uitgaven</t>
  </si>
  <si>
    <t>Dépenses (040)</t>
  </si>
  <si>
    <t>Uitgaven (040)</t>
  </si>
  <si>
    <t>Dépenses (060)</t>
  </si>
  <si>
    <t>Uitgaven (060)</t>
  </si>
  <si>
    <t>Fonds de réserve extraordinaire</t>
  </si>
  <si>
    <t>Buitengewoon reservefonds</t>
  </si>
  <si>
    <t>Fonds de réserve subsides (extra) - si applicable</t>
  </si>
  <si>
    <t>Reservefonds subsidies (buitengewoon) - indien van toepassing</t>
  </si>
  <si>
    <t>Dettes à plus d'un an + remboursements échéant dans l'année</t>
  </si>
  <si>
    <t>Schuld op meer dan een jaar + betalingen met vervaldag in het jaar</t>
  </si>
  <si>
    <t>Fonds de compensation fiscale</t>
  </si>
  <si>
    <t>Compte 2023</t>
  </si>
  <si>
    <t>Budget modifié 2024</t>
  </si>
  <si>
    <t>361-01</t>
  </si>
  <si>
    <t>Taxe sur la conservation des véhicules saisis</t>
  </si>
  <si>
    <t>Belasting op bewaring van door de politie in beslag genomen voertuigen</t>
  </si>
  <si>
    <t>361-02</t>
  </si>
  <si>
    <t>Taxe sur la délivrance de documents concernant les établissements dangereux, incommodes et insalubres</t>
  </si>
  <si>
    <t>Belasting op afgifte van stukken voor gevaarlijke, ongezonde en hinderlijke inrichtingen</t>
  </si>
  <si>
    <t>361-03</t>
  </si>
  <si>
    <t>Taxe sur la délivrance de permis de lotir</t>
  </si>
  <si>
    <t>Belasting op afgifte van verkavelingvergunningen</t>
  </si>
  <si>
    <t>361-04</t>
  </si>
  <si>
    <t>Taxe sur la délivrance de documents administratifs</t>
  </si>
  <si>
    <t>Belasting op afgifte van administratieve documenten</t>
  </si>
  <si>
    <t>361-48</t>
  </si>
  <si>
    <t>Taxe sur les prestations administratives diverses</t>
  </si>
  <si>
    <t>Belasting op andere administratieve prestaties</t>
  </si>
  <si>
    <t>362-02</t>
  </si>
  <si>
    <t>Taxe pour le pavage des rues</t>
  </si>
  <si>
    <t>Belasting op de bestrating</t>
  </si>
  <si>
    <t>362-03</t>
  </si>
  <si>
    <t>Taxe pour la construction des trottoirs</t>
  </si>
  <si>
    <t>Belasting op het leggen van trottoirs</t>
  </si>
  <si>
    <t>362-04</t>
  </si>
  <si>
    <t>Taxe pour la construction des égouts</t>
  </si>
  <si>
    <t>Belasting op het leggen van riolen</t>
  </si>
  <si>
    <t>362-05</t>
  </si>
  <si>
    <t>Taxe pour le raccordement au réseau d'égouts</t>
  </si>
  <si>
    <t>Belasting op het aansluiten op riolen</t>
  </si>
  <si>
    <t>362-48</t>
  </si>
  <si>
    <t>Taxes diverses de remboursements</t>
  </si>
  <si>
    <t>Andere verhaalbelastingen</t>
  </si>
  <si>
    <t>363-03</t>
  </si>
  <si>
    <t>Taxe sur l'enlèvement des immondices et résidus ménagers</t>
  </si>
  <si>
    <t>Belasting op het ophalen van huisvuil</t>
  </si>
  <si>
    <t>363-06</t>
  </si>
  <si>
    <t>Taxe d'enlèvement et d'entreposage de véhicules ou d'objets</t>
  </si>
  <si>
    <t>Belasting op het ophalen en bergen van de op de openbare weg gevonden voertuigen en goederen</t>
  </si>
  <si>
    <t>363-07</t>
  </si>
  <si>
    <t>Taxe sur le déversement sauvage d'immondices sur la voie publique</t>
  </si>
  <si>
    <t>Belasting op het sluikstorten op de openbare weg</t>
  </si>
  <si>
    <t>363-10</t>
  </si>
  <si>
    <t>Taxe sur les inhumations, dispersion des cendres, colombarium</t>
  </si>
  <si>
    <t>Belasting op begravingen, asverstrooiing, bijzetten in een columbarium</t>
  </si>
  <si>
    <t>363-11</t>
  </si>
  <si>
    <t>Taxe sur les exhumations</t>
  </si>
  <si>
    <t>Belasting op opgravingen</t>
  </si>
  <si>
    <t>363-12</t>
  </si>
  <si>
    <t>Taxe sur les transports funèbres</t>
  </si>
  <si>
    <t>Belasting op het lijkenvervoer</t>
  </si>
  <si>
    <t>363-13</t>
  </si>
  <si>
    <t>Taxe sur l'occupation des caveaux d'attente</t>
  </si>
  <si>
    <t>Belasting op het huren van wachtkelders</t>
  </si>
  <si>
    <t>363-14</t>
  </si>
  <si>
    <t>Taxe sur le séjour à la morgue ou au dépôt mortuaire</t>
  </si>
  <si>
    <t>Belasting op het verblijf in het lijkenhuis of in de rouwkelder</t>
  </si>
  <si>
    <t>363-15</t>
  </si>
  <si>
    <t>Taxe sur les tombes et caveaux</t>
  </si>
  <si>
    <t>Belasting op grafstenen en 'kelders</t>
  </si>
  <si>
    <t>363-17</t>
  </si>
  <si>
    <t>Taxe pour la protection de l'environnement</t>
  </si>
  <si>
    <t>Milieubelasting</t>
  </si>
  <si>
    <t>363-48</t>
  </si>
  <si>
    <t>Taxes diverses sur prestations d'hygiène publique</t>
  </si>
  <si>
    <t>Andere belastingen op openbare hygiëne</t>
  </si>
  <si>
    <t>364-01</t>
  </si>
  <si>
    <t>Taxe sur le personnel occupé</t>
  </si>
  <si>
    <t>Belasting op tewerkgesteld personeel</t>
  </si>
  <si>
    <t>X</t>
  </si>
  <si>
    <t>364-02</t>
  </si>
  <si>
    <t>Taxe sur les serveurs et serveuses de bar</t>
  </si>
  <si>
    <t>Belasting op barpersoneel</t>
  </si>
  <si>
    <t>364-03</t>
  </si>
  <si>
    <t>Taxe sur la force motrice</t>
  </si>
  <si>
    <t>Belasting op drijfkracht</t>
  </si>
  <si>
    <t>364-04</t>
  </si>
  <si>
    <t>Taxe sur les tanks et les réservoirs</t>
  </si>
  <si>
    <t>Belasting op tanks en vergaarbakken</t>
  </si>
  <si>
    <t>364-14</t>
  </si>
  <si>
    <t>Taxe sur les salles de vente</t>
  </si>
  <si>
    <t>Belasting op venduzalen</t>
  </si>
  <si>
    <t>364-15</t>
  </si>
  <si>
    <t>Taxe sur le colportage</t>
  </si>
  <si>
    <t>Belasting op leurhandel</t>
  </si>
  <si>
    <t>364-16</t>
  </si>
  <si>
    <t>Taxe sur les agences de paris et de jeux</t>
  </si>
  <si>
    <t>Belasting op agentschappen voor weddenschappen</t>
  </si>
  <si>
    <t>364-17</t>
  </si>
  <si>
    <t xml:space="preserve">Taxe sur les débits de boissons et commerces ouverts en dehors des heures </t>
  </si>
  <si>
    <t>Belasting op openblijven van drankgelegenheden en handels na sluitingsuur</t>
  </si>
  <si>
    <t>364-18</t>
  </si>
  <si>
    <t>Taxe sur les cercles privés</t>
  </si>
  <si>
    <t>Belasting op privé-clubs</t>
  </si>
  <si>
    <t>364-22</t>
  </si>
  <si>
    <t>Taxe sur les enseignes et réclames lumineuses</t>
  </si>
  <si>
    <t>Belasting op uithangborden en lichtreclames</t>
  </si>
  <si>
    <t>364-23</t>
  </si>
  <si>
    <t>Taxe sur les panneaux publicitaires</t>
  </si>
  <si>
    <t>Belasting op reclameborden</t>
  </si>
  <si>
    <t>364-24</t>
  </si>
  <si>
    <t>Taxe sur la diffusion publicitaire</t>
  </si>
  <si>
    <t>Belasting op verspreiding van reclame</t>
  </si>
  <si>
    <t>364-25</t>
  </si>
  <si>
    <t>Taxe sur les panneaux directionnels</t>
  </si>
  <si>
    <t>Belasting op wegwijzers</t>
  </si>
  <si>
    <t>364-26</t>
  </si>
  <si>
    <t>Taxe de séjour</t>
  </si>
  <si>
    <t>Verblijfsbelasting</t>
  </si>
  <si>
    <t>364-28</t>
  </si>
  <si>
    <t>Taxe sur les dépôts de matériaux</t>
  </si>
  <si>
    <t>Belasting op stapelplaatsen voor materialen</t>
  </si>
  <si>
    <t>364-29</t>
  </si>
  <si>
    <t>Taxe sur les dépôts de mitraille, véhicules usagés, abandonnés</t>
  </si>
  <si>
    <t>Belasting op stapelplaatsen voor schroot, oude en achtergelaten voertuigen</t>
  </si>
  <si>
    <t>364-32</t>
  </si>
  <si>
    <t>Taxe sur les banques et les institutions financières</t>
  </si>
  <si>
    <t>Belasting op banken en financieringsinstellingen</t>
  </si>
  <si>
    <t>364-34</t>
  </si>
  <si>
    <t>Taxes sur les chambres</t>
  </si>
  <si>
    <t>Belasting op kamers</t>
  </si>
  <si>
    <t>364-35</t>
  </si>
  <si>
    <t>Taxe sur les maisons de rendez-vous</t>
  </si>
  <si>
    <t>Belasting op rendez-voushuizen</t>
  </si>
  <si>
    <t>364-36</t>
  </si>
  <si>
    <t>Taxe sur l'utilisation de l'informatique</t>
  </si>
  <si>
    <t>Belasting op het gebruik van informatica</t>
  </si>
  <si>
    <t>364-37</t>
  </si>
  <si>
    <t>Taxe sur les établissements mettant à disposition du matériel de télécommunication contre rétribution</t>
  </si>
  <si>
    <t>Belasting op inrichtingen die telecommunicatiemateriaal ter beschikking stellen tegen betaling</t>
  </si>
  <si>
    <t>364-48</t>
  </si>
  <si>
    <t>Taxes diverses sur les entreprises</t>
  </si>
  <si>
    <t>Andere belastingen op ondernemingen</t>
  </si>
  <si>
    <t>365-01</t>
  </si>
  <si>
    <t>Taxe sur les spectacles</t>
  </si>
  <si>
    <t>Belasting op vertoningen</t>
  </si>
  <si>
    <t>365-11</t>
  </si>
  <si>
    <t>Taxe sur les manifestations sportives</t>
  </si>
  <si>
    <t>Belasting op sportevenementen</t>
  </si>
  <si>
    <t>365-48</t>
  </si>
  <si>
    <t>Taxes diverses sur les spectacles et divertissements</t>
  </si>
  <si>
    <t>Andere belastingen op vertoningen en vermakelijkheden</t>
  </si>
  <si>
    <t>366-01</t>
  </si>
  <si>
    <t>Taxe sur les droits d'emplacement sur les marchés et brocantes &amp;</t>
  </si>
  <si>
    <t>Belasting op plaatsrecht op markten en rommelmarkten</t>
  </si>
  <si>
    <t>366-03</t>
  </si>
  <si>
    <t>Taxe sur les forains, les loges foraines et mobiles</t>
  </si>
  <si>
    <t>Belasting op kermissen, kermiskramen en 'wagens</t>
  </si>
  <si>
    <t>366-06</t>
  </si>
  <si>
    <t>Taxe sur placement de terrasses, tables, chaises,...</t>
  </si>
  <si>
    <t>Belasting op het plaatsen van terrassen, tafels, stoelen</t>
  </si>
  <si>
    <t>366-07</t>
  </si>
  <si>
    <t>Taxe sur les parkings et emplacements de parking</t>
  </si>
  <si>
    <t>Belasting op parkings en parkeerplaatsen</t>
  </si>
  <si>
    <t>366-08</t>
  </si>
  <si>
    <t>Taxe sur le stationnement des taxis et voitures de louage</t>
  </si>
  <si>
    <t>Belasting op standplaatsen taxi's en huurrijtuigen</t>
  </si>
  <si>
    <t>366-09</t>
  </si>
  <si>
    <t>Taxe sur les kiosques à journaux, sur les baraques à frites,...</t>
  </si>
  <si>
    <t>Belasting op dagbladkiosken, frituurkramen, enz...</t>
  </si>
  <si>
    <t>366-12</t>
  </si>
  <si>
    <t>Taxe sur les pompes à essence, à huile, à air comprimé</t>
  </si>
  <si>
    <t>Belasting op benzine-, olie- en persluchtpompen</t>
  </si>
  <si>
    <t>366-13</t>
  </si>
  <si>
    <t>Taxe sur les distributeurs automatiques</t>
  </si>
  <si>
    <t>Belasting op automatische verdelers</t>
  </si>
  <si>
    <t>366-14</t>
  </si>
  <si>
    <t>Taxe sur les occupations diverses de la voie publique</t>
  </si>
  <si>
    <t>Belasting op ander gebruik van de openbare weg</t>
  </si>
  <si>
    <t>366-15</t>
  </si>
  <si>
    <t>Taxe sur les appareils de chargement et de déchargement</t>
  </si>
  <si>
    <t>366-48</t>
  </si>
  <si>
    <t>Taxes diverses sur l'occupation du domaine public</t>
  </si>
  <si>
    <t>Andere belastingen op het gebruik van het openbaar domein</t>
  </si>
  <si>
    <t>367-02</t>
  </si>
  <si>
    <t>Taxe sur la construction, l'aménagement de bâtiments ou de palissades</t>
  </si>
  <si>
    <t>Belasting op het bouwen, verbouwen en schutsels</t>
  </si>
  <si>
    <t>367-07</t>
  </si>
  <si>
    <t>Taxe sur les grillages et les clôtures</t>
  </si>
  <si>
    <t>Belasting op omheining en hekken</t>
  </si>
  <si>
    <t>367-09</t>
  </si>
  <si>
    <t>Taxe sur les terrains à bâtir non bâtis (loi du 29 mars 1962 art. 70bis)</t>
  </si>
  <si>
    <t>Belasting op niet-bebouwde gronden (wet van 29 maart 1962 art. 70bis)</t>
  </si>
  <si>
    <t>367-10</t>
  </si>
  <si>
    <t>Taxe sur les antennes extérieures</t>
  </si>
  <si>
    <t>Belasting op buitenantennes</t>
  </si>
  <si>
    <t>367-13</t>
  </si>
  <si>
    <t>Taxe sur les secondes résidences</t>
  </si>
  <si>
    <t>Belasting op tweede verblijven</t>
  </si>
  <si>
    <t>367-15</t>
  </si>
  <si>
    <t>Taxe sur les immeubles inoccupés, inachevés, les taudis</t>
  </si>
  <si>
    <t>Belasting op krotwoningen, onbewoonde of verwaarloosde gebouwen en onafgewerkte bouw</t>
  </si>
  <si>
    <t>367-19</t>
  </si>
  <si>
    <t>Taxe sur les surfaces de bureau</t>
  </si>
  <si>
    <t>Belasting op kantoorruimten</t>
  </si>
  <si>
    <t>367-20</t>
  </si>
  <si>
    <t>Taxe sur les locaux destinés à l'accomplissement d'acte de commerce</t>
  </si>
  <si>
    <t>Belasting op handelszaken zonder woongelegenheid</t>
  </si>
  <si>
    <t>367-48</t>
  </si>
  <si>
    <t>Taxes diverses sur le patrimoine</t>
  </si>
  <si>
    <t>Andere belastingen op het patrimonium</t>
  </si>
  <si>
    <t>368-04</t>
  </si>
  <si>
    <t>Taxe sur les chiens</t>
  </si>
  <si>
    <t>Belasting op honden</t>
  </si>
  <si>
    <t>368-05</t>
  </si>
  <si>
    <t>Taxe sur les permis de chasse et port d'armes</t>
  </si>
  <si>
    <t>Belasting op jacht- en wapenvergunningen</t>
  </si>
  <si>
    <t>368-14</t>
  </si>
  <si>
    <t>Taxe communale à caractère général</t>
  </si>
  <si>
    <t>Algemene gemeentebelasting</t>
  </si>
  <si>
    <t>368-47</t>
  </si>
  <si>
    <t>Amendes administratives transformées en taxes</t>
  </si>
  <si>
    <t>Administratieve sancties omgezet in belastingen</t>
  </si>
  <si>
    <t>368-48</t>
  </si>
  <si>
    <t>Taxes diverses</t>
  </si>
  <si>
    <t>Andere gemeentebelastingen</t>
  </si>
  <si>
    <t>Total Général</t>
  </si>
  <si>
    <t>Algemeen totaal</t>
  </si>
  <si>
    <t>Dépenses 
Uitgaven</t>
  </si>
  <si>
    <t>Recettes
Ontvangsten</t>
  </si>
  <si>
    <t>Codes éco.
Econ. Codes</t>
  </si>
  <si>
    <t>Emprunt
Lening</t>
  </si>
  <si>
    <t>Transferts
Overdrachten</t>
  </si>
  <si>
    <t>Aliénations
Vervreemding</t>
  </si>
  <si>
    <t>Prélèvements
Overboekingen</t>
  </si>
  <si>
    <t>Terrains et bâtiments
Gronden en gebouwen</t>
  </si>
  <si>
    <t>Achats
Aankopen</t>
  </si>
  <si>
    <t>71-</t>
  </si>
  <si>
    <t>Constructions
Bouwwerken</t>
  </si>
  <si>
    <t>Aménagement
Inrichting</t>
  </si>
  <si>
    <t>Maintenance
Onderhoud</t>
  </si>
  <si>
    <t>Voirie
Wegen</t>
  </si>
  <si>
    <t>Autres
Andere</t>
  </si>
  <si>
    <t>74-</t>
  </si>
  <si>
    <t>TOTAL
TOTAAL  
71+721+722+731
+732 (nouveaux invest./nieuwe invest.)</t>
  </si>
  <si>
    <t>TOTAL
TOTAAL</t>
  </si>
  <si>
    <t>Investissement concerné (intitulé) :</t>
  </si>
  <si>
    <t>Betrokken investeringsproject (opschrift):</t>
  </si>
  <si>
    <t>Montant de la dépense (Investissement)- service extraordinaire</t>
  </si>
  <si>
    <t>Bedrag van de uitgave - buitengewone dienst</t>
  </si>
  <si>
    <t>Année d'engagement de la dépense extraordinaire</t>
  </si>
  <si>
    <t>Jaar van de vastlegging - buitengewone dienst</t>
  </si>
  <si>
    <t>Mode de financement</t>
  </si>
  <si>
    <t>Financieringswijze</t>
  </si>
  <si>
    <t>Emprunt FRBRTC :</t>
  </si>
  <si>
    <t>BGHGT lening :</t>
  </si>
  <si>
    <t>Emprunt à charge de la commune :</t>
  </si>
  <si>
    <t>Lening ten laste van de gemeente  :</t>
  </si>
  <si>
    <t>Fonds propres :</t>
  </si>
  <si>
    <t>Eigen middelen :</t>
  </si>
  <si>
    <t>Subsides (à détailler) :</t>
  </si>
  <si>
    <t>Subsidies (te specifiëren) :</t>
  </si>
  <si>
    <t>Année de mise en exploitation - estimation (Année N*)</t>
  </si>
  <si>
    <t>Exploitatiejaar - raming (Jaar N*)</t>
  </si>
  <si>
    <t>Impact du projet sur l'ordinaire à partir de la mise en exploitation
Impact van het project op de gewone dienst vanaf de exploitatie</t>
  </si>
  <si>
    <t>SERVICE ORDINAIRE</t>
  </si>
  <si>
    <t>GEWONE DIENST</t>
  </si>
  <si>
    <t>Année N*
Jaar N*</t>
  </si>
  <si>
    <t>Année N+1
Jaar N+1</t>
  </si>
  <si>
    <t>Année N +2
Jaar N+2</t>
  </si>
  <si>
    <t>Recettes de Prestations (60)</t>
  </si>
  <si>
    <t>Prestatieontvangsten (60)</t>
  </si>
  <si>
    <t>Recettes de Transferts (61)</t>
  </si>
  <si>
    <t>Overdrachtsontvangsten (61)</t>
  </si>
  <si>
    <t>Economies en dépenses de personnel (70)</t>
  </si>
  <si>
    <t>Bespaarde personeelsuitgaven (70)</t>
  </si>
  <si>
    <t>Economies en dépenses de fonctionnement (71)</t>
  </si>
  <si>
    <t>Bespaarde werkingsuitgaven (71)</t>
  </si>
  <si>
    <t>TOTAL RECETTES ATTENDUES</t>
  </si>
  <si>
    <t>Dépenses de Personnel (70)</t>
  </si>
  <si>
    <t>Personeelsuitgaven (70)</t>
  </si>
  <si>
    <t>Dépenses de Fonctionnement (71)</t>
  </si>
  <si>
    <t>Werkingsuitgaven (71)</t>
  </si>
  <si>
    <t>Dépenses de Transferts (72)</t>
  </si>
  <si>
    <t>Overdrachtsuitgaven (72)</t>
  </si>
  <si>
    <t>Dépenses de Dette (7x) - hors prêt FRBRTC</t>
  </si>
  <si>
    <t>Schulduitgaven (7x) - exclusief BGHGT lening</t>
  </si>
  <si>
    <t>TOTAL DEPENSES ESTIMEES</t>
  </si>
  <si>
    <t>COUT NET</t>
  </si>
  <si>
    <t>NETTOKOSTEN</t>
  </si>
  <si>
    <t>* année de mise en exploitation - à préciser</t>
  </si>
  <si>
    <t>* exploitatiejaar te specifiëren</t>
  </si>
  <si>
    <t>A compléter manuellement
Manueel in te vullen</t>
  </si>
  <si>
    <t>ETP au 31/12/2024
VTE's op 31/12/2024</t>
  </si>
  <si>
    <t>Mouvement du 01/01/25 au 31/12/2025
Beweging vanaf 01/01/25 tot 31/12/2025</t>
  </si>
  <si>
    <t>Résultat ETP au 31/12/2025
Resultaat VTE's op 31/12/2025</t>
  </si>
  <si>
    <t>Mouvement du 01/01/26 au 31/12/2026
Beweging vanaf 01/01/26 tot 31/12/2026</t>
  </si>
  <si>
    <t>Résultat ETP au 31/12/2026
Resultaat VTE's op 31/12/2026</t>
  </si>
  <si>
    <t>Mouvement du 01/01/27 au 31/12/2027
Beweging van 01/01/27 tot 31/12/2027</t>
  </si>
  <si>
    <t>Résultat ETP au 31/12/2027
Resultaat op 31/12/2027</t>
  </si>
  <si>
    <t>Statutaires
Statutairen</t>
  </si>
  <si>
    <t>Contractuels
Contractuelen</t>
  </si>
  <si>
    <t>Total
Totaal</t>
  </si>
  <si>
    <t>Contract.</t>
  </si>
  <si>
    <t>Total</t>
  </si>
  <si>
    <t>IN</t>
  </si>
  <si>
    <t>OUT</t>
  </si>
  <si>
    <t>Niveau A</t>
  </si>
  <si>
    <t>Niveau B</t>
  </si>
  <si>
    <t>Niveau C</t>
  </si>
  <si>
    <t>Niveau D</t>
  </si>
  <si>
    <t>Niveau E</t>
  </si>
  <si>
    <t>Total ETP
Totaal VTE's</t>
  </si>
  <si>
    <t>Coût total
Totale kosten</t>
  </si>
  <si>
    <t>ETP subsidiés
Gesubsidieerde VTE's</t>
  </si>
  <si>
    <t>dont ETP subsidiés ACS
waarvan gesubsidieerde VTE's Gesco</t>
  </si>
  <si>
    <t>dont ETP subsidiés hors ACS
waarvan gesubsidieerde VTE's uitgezonderd Gesco</t>
  </si>
  <si>
    <t>Montant du subside
Bedrag van de subsidie</t>
  </si>
  <si>
    <t>dont subside ACS
waarvan subsidie Gesco</t>
  </si>
  <si>
    <t>dont subside hors ACS
waarvan subsidie uitgezonderd Gesco</t>
  </si>
  <si>
    <t>Personnel détaché en ETP
Gedetacheerd personeel in VTE's</t>
  </si>
  <si>
    <t>Coût du personnel détaché
Kosten van gedetacheerd personeel</t>
  </si>
  <si>
    <t>compte 2024</t>
  </si>
  <si>
    <t>budget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</si>
</sst>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(* #,##0.00_);_(* \(#,##0.00\);_(* &quot;-&quot;??_);_(@_)"/>
    <numFmt numFmtId="165" formatCode="_ * #,##0_)_ ;_ * \(#,##0\)_ ;_ * &quot;-&quot;??_)_ ;_ @_ 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i/>
      <sz val="10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0">
    <xf numFmtId="0" fontId="0" fillId="0" borderId="0"/>
    <xf numFmtId="164" fontId="6" fillId="0" borderId="0" applyFont="0" applyFill="0" applyBorder="0" applyAlignment="0" applyProtection="0"/>
    <xf numFmtId="0" fontId="6" fillId="0" borderId="0"/>
    <xf numFmtId="0" fontId="2" fillId="0" borderId="0"/>
    <xf numFmtId="0" fontId="7" fillId="0" borderId="0"/>
    <xf numFmtId="0" fontId="1" fillId="0" borderId="0"/>
    <xf numFmtId="0" fontId="1" fillId="0" borderId="0"/>
    <xf numFmtId="0" fontId="8" fillId="0" borderId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</cellStyleXfs>
  <cellXfs count="282">
    <xf numFmtId="0" fontId="0" fillId="0" borderId="0" xfId="0"/>
    <xf numFmtId="0" fontId="6" fillId="0" borderId="0" xfId="2"/>
    <xf numFmtId="0" fontId="4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" fontId="6" fillId="0" borderId="6" xfId="0" applyNumberFormat="1" applyFont="1" applyBorder="1" applyAlignment="1" applyProtection="1">
      <alignment horizontal="center" vertical="center" wrapText="1"/>
      <protection locked="0"/>
    </xf>
    <xf numFmtId="4" fontId="6" fillId="0" borderId="7" xfId="0" applyNumberFormat="1" applyFont="1" applyBorder="1" applyAlignment="1" applyProtection="1">
      <alignment horizontal="center" vertical="center" wrapText="1"/>
      <protection locked="0"/>
    </xf>
    <xf numFmtId="4" fontId="6" fillId="0" borderId="5" xfId="0" applyNumberFormat="1" applyFont="1" applyBorder="1" applyAlignment="1">
      <alignment horizontal="center" vertical="center" wrapText="1"/>
    </xf>
    <xf numFmtId="4" fontId="6" fillId="0" borderId="23" xfId="0" applyNumberFormat="1" applyFont="1" applyBorder="1" applyAlignment="1" applyProtection="1">
      <alignment horizontal="center" vertical="center" wrapText="1"/>
      <protection locked="0"/>
    </xf>
    <xf numFmtId="4" fontId="6" fillId="0" borderId="7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4" fontId="6" fillId="0" borderId="8" xfId="0" applyNumberFormat="1" applyFont="1" applyBorder="1" applyAlignment="1" applyProtection="1">
      <alignment horizontal="center" vertical="center" wrapText="1"/>
      <protection locked="0"/>
    </xf>
    <xf numFmtId="4" fontId="6" fillId="0" borderId="9" xfId="0" applyNumberFormat="1" applyFont="1" applyBorder="1" applyAlignment="1" applyProtection="1">
      <alignment horizontal="center" vertical="center" wrapText="1"/>
      <protection locked="0"/>
    </xf>
    <xf numFmtId="4" fontId="6" fillId="0" borderId="12" xfId="0" applyNumberFormat="1" applyFont="1" applyBorder="1" applyAlignment="1">
      <alignment horizontal="center" vertical="center" wrapText="1"/>
    </xf>
    <xf numFmtId="4" fontId="6" fillId="0" borderId="24" xfId="0" applyNumberFormat="1" applyFont="1" applyBorder="1" applyAlignment="1" applyProtection="1">
      <alignment horizontal="center" vertical="center" wrapText="1"/>
      <protection locked="0"/>
    </xf>
    <xf numFmtId="4" fontId="6" fillId="0" borderId="9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4" fontId="4" fillId="0" borderId="10" xfId="0" applyNumberFormat="1" applyFont="1" applyBorder="1" applyAlignment="1" applyProtection="1">
      <alignment horizontal="center" vertical="center" wrapText="1"/>
      <protection locked="0"/>
    </xf>
    <xf numFmtId="4" fontId="4" fillId="0" borderId="11" xfId="0" applyNumberFormat="1" applyFont="1" applyBorder="1" applyAlignment="1" applyProtection="1">
      <alignment horizontal="center" vertical="center" wrapText="1"/>
      <protection locked="0"/>
    </xf>
    <xf numFmtId="4" fontId="4" fillId="0" borderId="20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4" fontId="4" fillId="0" borderId="23" xfId="0" applyNumberFormat="1" applyFont="1" applyBorder="1" applyAlignment="1">
      <alignment horizontal="center" vertical="center" wrapText="1"/>
    </xf>
    <xf numFmtId="4" fontId="6" fillId="0" borderId="10" xfId="0" applyNumberFormat="1" applyFont="1" applyBorder="1" applyAlignment="1" applyProtection="1">
      <alignment horizontal="center" vertical="center" wrapText="1"/>
      <protection locked="0"/>
    </xf>
    <xf numFmtId="4" fontId="6" fillId="0" borderId="11" xfId="0" applyNumberFormat="1" applyFont="1" applyBorder="1" applyAlignment="1" applyProtection="1">
      <alignment horizontal="center" vertical="center" wrapText="1"/>
      <protection locked="0"/>
    </xf>
    <xf numFmtId="4" fontId="6" fillId="0" borderId="20" xfId="0" applyNumberFormat="1" applyFont="1" applyBorder="1" applyAlignment="1">
      <alignment horizontal="center" vertical="center" wrapText="1"/>
    </xf>
    <xf numFmtId="4" fontId="6" fillId="0" borderId="25" xfId="0" applyNumberFormat="1" applyFont="1" applyBorder="1" applyAlignment="1" applyProtection="1">
      <alignment horizontal="center" vertical="center" wrapText="1"/>
      <protection locked="0"/>
    </xf>
    <xf numFmtId="4" fontId="6" fillId="0" borderId="1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3" xfId="0" applyNumberFormat="1" applyFont="1" applyBorder="1" applyAlignment="1" applyProtection="1">
      <alignment horizontal="center" vertical="center" wrapText="1"/>
      <protection locked="0"/>
    </xf>
    <xf numFmtId="4" fontId="4" fillId="0" borderId="14" xfId="0" applyNumberFormat="1" applyFont="1" applyBorder="1" applyAlignment="1" applyProtection="1">
      <alignment horizontal="center" vertical="center" wrapText="1"/>
      <protection locked="0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7" xfId="0" applyNumberFormat="1" applyFont="1" applyBorder="1" applyAlignment="1" applyProtection="1">
      <alignment horizontal="center" vertical="center" wrapText="1"/>
      <protection locked="0"/>
    </xf>
    <xf numFmtId="4" fontId="4" fillId="0" borderId="14" xfId="0" applyNumberFormat="1" applyFont="1" applyBorder="1" applyAlignment="1">
      <alignment horizontal="center" vertical="center" wrapText="1"/>
    </xf>
    <xf numFmtId="4" fontId="4" fillId="0" borderId="25" xfId="0" applyNumberFormat="1" applyFont="1" applyBorder="1" applyAlignment="1" applyProtection="1">
      <alignment horizontal="center" vertical="center" wrapText="1"/>
      <protection locked="0"/>
    </xf>
    <xf numFmtId="4" fontId="6" fillId="0" borderId="0" xfId="0" applyNumberFormat="1" applyFont="1" applyAlignment="1">
      <alignment horizontal="center" vertical="center" wrapText="1"/>
    </xf>
    <xf numFmtId="0" fontId="6" fillId="0" borderId="0" xfId="0" applyFont="1"/>
    <xf numFmtId="4" fontId="6" fillId="0" borderId="0" xfId="0" applyNumberFormat="1" applyFont="1"/>
    <xf numFmtId="4" fontId="4" fillId="0" borderId="0" xfId="0" applyNumberFormat="1" applyFont="1"/>
    <xf numFmtId="0" fontId="6" fillId="0" borderId="0" xfId="2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4" xfId="2" applyFont="1" applyBorder="1" applyAlignment="1">
      <alignment horizontal="left" vertical="center"/>
    </xf>
    <xf numFmtId="0" fontId="5" fillId="0" borderId="15" xfId="2" applyFont="1" applyBorder="1" applyAlignment="1">
      <alignment horizontal="left" vertical="center"/>
    </xf>
    <xf numFmtId="0" fontId="5" fillId="0" borderId="18" xfId="2" applyFont="1" applyBorder="1" applyAlignment="1">
      <alignment horizontal="left" vertical="center"/>
    </xf>
    <xf numFmtId="0" fontId="5" fillId="0" borderId="31" xfId="2" applyFont="1" applyBorder="1" applyAlignment="1">
      <alignment horizontal="left" vertical="center"/>
    </xf>
    <xf numFmtId="0" fontId="5" fillId="0" borderId="33" xfId="2" applyFont="1" applyBorder="1" applyAlignment="1">
      <alignment horizontal="left" vertical="center"/>
    </xf>
    <xf numFmtId="0" fontId="5" fillId="0" borderId="30" xfId="2" applyFont="1" applyBorder="1" applyAlignment="1">
      <alignment horizontal="left" vertical="center"/>
    </xf>
    <xf numFmtId="0" fontId="5" fillId="0" borderId="28" xfId="2" applyFont="1" applyBorder="1" applyAlignment="1">
      <alignment horizontal="left" vertical="center"/>
    </xf>
    <xf numFmtId="0" fontId="5" fillId="0" borderId="29" xfId="2" applyFont="1" applyBorder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5" fillId="0" borderId="4" xfId="2" applyFont="1" applyBorder="1" applyAlignment="1">
      <alignment horizontal="left" vertical="center"/>
    </xf>
    <xf numFmtId="4" fontId="3" fillId="0" borderId="42" xfId="2" applyNumberFormat="1" applyFont="1" applyBorder="1" applyAlignment="1">
      <alignment horizontal="right" vertical="center" wrapText="1"/>
    </xf>
    <xf numFmtId="4" fontId="3" fillId="0" borderId="1" xfId="2" applyNumberFormat="1" applyFont="1" applyBorder="1" applyAlignment="1">
      <alignment horizontal="right" vertical="center" wrapText="1"/>
    </xf>
    <xf numFmtId="4" fontId="3" fillId="0" borderId="14" xfId="2" applyNumberFormat="1" applyFont="1" applyBorder="1" applyAlignment="1">
      <alignment horizontal="right" vertical="center" wrapText="1"/>
    </xf>
    <xf numFmtId="4" fontId="3" fillId="0" borderId="2" xfId="2" applyNumberFormat="1" applyFont="1" applyBorder="1" applyAlignment="1">
      <alignment horizontal="right" vertical="center" wrapText="1"/>
    </xf>
    <xf numFmtId="0" fontId="4" fillId="0" borderId="0" xfId="2" applyFont="1" applyAlignment="1">
      <alignment horizontal="left" vertical="center" wrapText="1"/>
    </xf>
    <xf numFmtId="4" fontId="3" fillId="0" borderId="38" xfId="2" applyNumberFormat="1" applyFont="1" applyBorder="1" applyAlignment="1">
      <alignment horizontal="right" vertical="center"/>
    </xf>
    <xf numFmtId="4" fontId="3" fillId="0" borderId="18" xfId="2" applyNumberFormat="1" applyFont="1" applyBorder="1" applyAlignment="1">
      <alignment horizontal="right" vertical="center"/>
    </xf>
    <xf numFmtId="4" fontId="3" fillId="0" borderId="11" xfId="2" applyNumberFormat="1" applyFont="1" applyBorder="1" applyAlignment="1">
      <alignment horizontal="right" vertical="center"/>
    </xf>
    <xf numFmtId="4" fontId="3" fillId="0" borderId="20" xfId="2" applyNumberFormat="1" applyFont="1" applyBorder="1" applyAlignment="1">
      <alignment horizontal="right" vertical="center"/>
    </xf>
    <xf numFmtId="0" fontId="4" fillId="0" borderId="0" xfId="2" applyFont="1" applyAlignment="1">
      <alignment horizontal="left" vertical="center"/>
    </xf>
    <xf numFmtId="0" fontId="6" fillId="0" borderId="0" xfId="4" applyFont="1" applyAlignment="1">
      <alignment wrapText="1"/>
    </xf>
    <xf numFmtId="0" fontId="6" fillId="0" borderId="0" xfId="4" applyFont="1" applyAlignment="1">
      <alignment horizontal="left" vertical="center" wrapText="1"/>
    </xf>
    <xf numFmtId="0" fontId="6" fillId="0" borderId="0" xfId="4" applyFont="1" applyAlignment="1">
      <alignment horizontal="left" wrapText="1"/>
    </xf>
    <xf numFmtId="49" fontId="4" fillId="0" borderId="1" xfId="4" applyNumberFormat="1" applyFont="1" applyBorder="1" applyAlignment="1">
      <alignment horizontal="left" vertical="center" wrapText="1"/>
    </xf>
    <xf numFmtId="49" fontId="4" fillId="0" borderId="30" xfId="4" applyNumberFormat="1" applyFont="1" applyBorder="1" applyAlignment="1">
      <alignment horizontal="left" vertical="center" wrapText="1"/>
    </xf>
    <xf numFmtId="49" fontId="4" fillId="0" borderId="58" xfId="4" applyNumberFormat="1" applyFont="1" applyBorder="1" applyAlignment="1">
      <alignment horizontal="left" vertical="center" wrapText="1"/>
    </xf>
    <xf numFmtId="49" fontId="4" fillId="0" borderId="2" xfId="4" applyNumberFormat="1" applyFont="1" applyBorder="1" applyAlignment="1">
      <alignment horizontal="left" vertical="center" wrapText="1"/>
    </xf>
    <xf numFmtId="49" fontId="4" fillId="0" borderId="17" xfId="4" applyNumberFormat="1" applyFont="1" applyBorder="1" applyAlignment="1">
      <alignment horizontal="left" vertical="center" wrapText="1"/>
    </xf>
    <xf numFmtId="49" fontId="4" fillId="0" borderId="31" xfId="4" applyNumberFormat="1" applyFont="1" applyBorder="1" applyAlignment="1">
      <alignment horizontal="left" vertical="center" wrapText="1"/>
    </xf>
    <xf numFmtId="4" fontId="6" fillId="0" borderId="43" xfId="4" applyNumberFormat="1" applyFont="1" applyBorder="1" applyAlignment="1" applyProtection="1">
      <alignment horizontal="right" vertical="center" wrapText="1"/>
      <protection locked="0"/>
    </xf>
    <xf numFmtId="4" fontId="6" fillId="0" borderId="44" xfId="4" applyNumberFormat="1" applyFont="1" applyBorder="1" applyAlignment="1" applyProtection="1">
      <alignment horizontal="right" vertical="center" wrapText="1"/>
      <protection locked="0"/>
    </xf>
    <xf numFmtId="4" fontId="6" fillId="0" borderId="52" xfId="4" applyNumberFormat="1" applyFont="1" applyBorder="1" applyAlignment="1" applyProtection="1">
      <alignment horizontal="right" vertical="center" wrapText="1"/>
      <protection locked="0"/>
    </xf>
    <xf numFmtId="4" fontId="6" fillId="0" borderId="55" xfId="4" applyNumberFormat="1" applyFont="1" applyBorder="1" applyAlignment="1" applyProtection="1">
      <alignment horizontal="right" vertical="center" wrapText="1"/>
      <protection locked="0"/>
    </xf>
    <xf numFmtId="4" fontId="6" fillId="0" borderId="49" xfId="4" applyNumberFormat="1" applyFont="1" applyBorder="1" applyAlignment="1" applyProtection="1">
      <alignment horizontal="right" vertical="center" wrapText="1"/>
      <protection locked="0"/>
    </xf>
    <xf numFmtId="4" fontId="6" fillId="0" borderId="45" xfId="4" applyNumberFormat="1" applyFont="1" applyBorder="1" applyAlignment="1" applyProtection="1">
      <alignment horizontal="right" vertical="center" wrapText="1"/>
      <protection locked="0"/>
    </xf>
    <xf numFmtId="4" fontId="6" fillId="0" borderId="46" xfId="4" applyNumberFormat="1" applyFont="1" applyBorder="1" applyAlignment="1" applyProtection="1">
      <alignment horizontal="right" vertical="center" wrapText="1"/>
      <protection locked="0"/>
    </xf>
    <xf numFmtId="4" fontId="6" fillId="0" borderId="53" xfId="4" applyNumberFormat="1" applyFont="1" applyBorder="1" applyAlignment="1" applyProtection="1">
      <alignment horizontal="right" vertical="center" wrapText="1"/>
      <protection locked="0"/>
    </xf>
    <xf numFmtId="4" fontId="6" fillId="0" borderId="56" xfId="4" applyNumberFormat="1" applyFont="1" applyBorder="1" applyAlignment="1" applyProtection="1">
      <alignment horizontal="right" vertical="center" wrapText="1"/>
      <protection locked="0"/>
    </xf>
    <xf numFmtId="4" fontId="6" fillId="0" borderId="50" xfId="4" applyNumberFormat="1" applyFont="1" applyBorder="1" applyAlignment="1" applyProtection="1">
      <alignment horizontal="right" vertical="center" wrapText="1"/>
      <protection locked="0"/>
    </xf>
    <xf numFmtId="4" fontId="6" fillId="0" borderId="47" xfId="4" applyNumberFormat="1" applyFont="1" applyBorder="1" applyAlignment="1" applyProtection="1">
      <alignment horizontal="right" vertical="center" wrapText="1"/>
      <protection locked="0"/>
    </xf>
    <xf numFmtId="4" fontId="6" fillId="0" borderId="48" xfId="4" applyNumberFormat="1" applyFont="1" applyBorder="1" applyAlignment="1" applyProtection="1">
      <alignment horizontal="right" vertical="center" wrapText="1"/>
      <protection locked="0"/>
    </xf>
    <xf numFmtId="4" fontId="6" fillId="0" borderId="54" xfId="4" applyNumberFormat="1" applyFont="1" applyBorder="1" applyAlignment="1" applyProtection="1">
      <alignment horizontal="right" vertical="center" wrapText="1"/>
      <protection locked="0"/>
    </xf>
    <xf numFmtId="4" fontId="6" fillId="0" borderId="57" xfId="4" applyNumberFormat="1" applyFont="1" applyBorder="1" applyAlignment="1" applyProtection="1">
      <alignment horizontal="right" vertical="center" wrapText="1"/>
      <protection locked="0"/>
    </xf>
    <xf numFmtId="4" fontId="6" fillId="0" borderId="51" xfId="4" applyNumberFormat="1" applyFont="1" applyBorder="1" applyAlignment="1" applyProtection="1">
      <alignment horizontal="right" vertical="center" wrapText="1"/>
      <protection locked="0"/>
    </xf>
    <xf numFmtId="4" fontId="5" fillId="0" borderId="32" xfId="2" applyNumberFormat="1" applyFont="1" applyBorder="1" applyAlignment="1" applyProtection="1">
      <alignment horizontal="right" vertical="center"/>
      <protection locked="0"/>
    </xf>
    <xf numFmtId="4" fontId="5" fillId="0" borderId="33" xfId="2" applyNumberFormat="1" applyFont="1" applyBorder="1" applyAlignment="1" applyProtection="1">
      <alignment horizontal="right" vertical="center"/>
      <protection locked="0"/>
    </xf>
    <xf numFmtId="4" fontId="5" fillId="0" borderId="26" xfId="2" applyNumberFormat="1" applyFont="1" applyBorder="1" applyAlignment="1" applyProtection="1">
      <alignment horizontal="right" vertical="center"/>
      <protection locked="0"/>
    </xf>
    <xf numFmtId="4" fontId="5" fillId="0" borderId="34" xfId="2" applyNumberFormat="1" applyFont="1" applyBorder="1" applyAlignment="1" applyProtection="1">
      <alignment horizontal="right" vertical="center"/>
      <protection locked="0"/>
    </xf>
    <xf numFmtId="4" fontId="5" fillId="0" borderId="37" xfId="2" applyNumberFormat="1" applyFont="1" applyBorder="1" applyAlignment="1" applyProtection="1">
      <alignment horizontal="right" vertical="center"/>
      <protection locked="0"/>
    </xf>
    <xf numFmtId="4" fontId="5" fillId="0" borderId="15" xfId="2" applyNumberFormat="1" applyFont="1" applyBorder="1" applyAlignment="1" applyProtection="1">
      <alignment horizontal="right" vertical="center"/>
      <protection locked="0"/>
    </xf>
    <xf numFmtId="4" fontId="5" fillId="0" borderId="9" xfId="2" applyNumberFormat="1" applyFont="1" applyBorder="1" applyAlignment="1" applyProtection="1">
      <alignment horizontal="right" vertical="center"/>
      <protection locked="0"/>
    </xf>
    <xf numFmtId="4" fontId="5" fillId="0" borderId="12" xfId="2" applyNumberFormat="1" applyFont="1" applyBorder="1" applyAlignment="1" applyProtection="1">
      <alignment horizontal="right" vertical="center"/>
      <protection locked="0"/>
    </xf>
    <xf numFmtId="4" fontId="5" fillId="0" borderId="35" xfId="2" applyNumberFormat="1" applyFont="1" applyBorder="1" applyAlignment="1" applyProtection="1">
      <alignment horizontal="right" vertical="center"/>
      <protection locked="0"/>
    </xf>
    <xf numFmtId="4" fontId="5" fillId="0" borderId="30" xfId="2" applyNumberFormat="1" applyFont="1" applyBorder="1" applyAlignment="1" applyProtection="1">
      <alignment horizontal="right" vertical="center"/>
      <protection locked="0"/>
    </xf>
    <xf numFmtId="4" fontId="5" fillId="0" borderId="16" xfId="2" applyNumberFormat="1" applyFont="1" applyBorder="1" applyAlignment="1" applyProtection="1">
      <alignment horizontal="right" vertical="center"/>
      <protection locked="0"/>
    </xf>
    <xf numFmtId="4" fontId="5" fillId="0" borderId="17" xfId="2" applyNumberFormat="1" applyFont="1" applyBorder="1" applyAlignment="1" applyProtection="1">
      <alignment horizontal="right" vertical="center"/>
      <protection locked="0"/>
    </xf>
    <xf numFmtId="4" fontId="5" fillId="0" borderId="38" xfId="2" applyNumberFormat="1" applyFont="1" applyBorder="1" applyAlignment="1" applyProtection="1">
      <alignment horizontal="right" vertical="center"/>
      <protection locked="0"/>
    </xf>
    <xf numFmtId="4" fontId="5" fillId="0" borderId="18" xfId="2" applyNumberFormat="1" applyFont="1" applyBorder="1" applyAlignment="1" applyProtection="1">
      <alignment horizontal="right" vertical="center"/>
      <protection locked="0"/>
    </xf>
    <xf numFmtId="4" fontId="5" fillId="0" borderId="11" xfId="2" applyNumberFormat="1" applyFont="1" applyBorder="1" applyAlignment="1" applyProtection="1">
      <alignment horizontal="right" vertical="center"/>
      <protection locked="0"/>
    </xf>
    <xf numFmtId="4" fontId="5" fillId="0" borderId="20" xfId="2" applyNumberFormat="1" applyFont="1" applyBorder="1" applyAlignment="1" applyProtection="1">
      <alignment horizontal="right" vertical="center"/>
      <protection locked="0"/>
    </xf>
    <xf numFmtId="49" fontId="9" fillId="0" borderId="21" xfId="4" applyNumberFormat="1" applyFont="1" applyBorder="1" applyAlignment="1">
      <alignment horizontal="center" vertical="center" wrapText="1"/>
    </xf>
    <xf numFmtId="49" fontId="9" fillId="0" borderId="5" xfId="4" applyNumberFormat="1" applyFont="1" applyBorder="1" applyAlignment="1">
      <alignment horizontal="center" vertical="center" wrapText="1"/>
    </xf>
    <xf numFmtId="49" fontId="9" fillId="0" borderId="3" xfId="4" applyNumberFormat="1" applyFont="1" applyBorder="1" applyAlignment="1">
      <alignment horizontal="center" vertical="center" wrapText="1"/>
    </xf>
    <xf numFmtId="49" fontId="9" fillId="0" borderId="7" xfId="4" applyNumberFormat="1" applyFont="1" applyBorder="1" applyAlignment="1">
      <alignment horizontal="center" vertical="center" wrapText="1"/>
    </xf>
    <xf numFmtId="0" fontId="6" fillId="0" borderId="15" xfId="0" applyFont="1" applyBorder="1" applyAlignment="1" applyProtection="1">
      <alignment horizontal="center" vertical="center" wrapText="1"/>
      <protection locked="0"/>
    </xf>
    <xf numFmtId="4" fontId="4" fillId="0" borderId="45" xfId="4" applyNumberFormat="1" applyFont="1" applyBorder="1" applyAlignment="1">
      <alignment horizontal="center" vertical="center" wrapText="1"/>
    </xf>
    <xf numFmtId="49" fontId="6" fillId="0" borderId="35" xfId="7" applyNumberFormat="1" applyFont="1" applyBorder="1" applyAlignment="1">
      <alignment horizontal="left" vertical="center" wrapText="1"/>
    </xf>
    <xf numFmtId="49" fontId="4" fillId="0" borderId="60" xfId="7" applyNumberFormat="1" applyFont="1" applyBorder="1" applyAlignment="1">
      <alignment horizontal="center" vertical="center" wrapText="1"/>
    </xf>
    <xf numFmtId="4" fontId="6" fillId="2" borderId="47" xfId="4" applyNumberFormat="1" applyFont="1" applyFill="1" applyBorder="1" applyAlignment="1">
      <alignment horizontal="right" vertical="center" wrapText="1"/>
    </xf>
    <xf numFmtId="49" fontId="4" fillId="2" borderId="58" xfId="4" applyNumberFormat="1" applyFont="1" applyFill="1" applyBorder="1" applyAlignment="1">
      <alignment horizontal="left" vertical="center" wrapText="1"/>
    </xf>
    <xf numFmtId="49" fontId="4" fillId="2" borderId="31" xfId="4" applyNumberFormat="1" applyFont="1" applyFill="1" applyBorder="1" applyAlignment="1">
      <alignment horizontal="left" vertical="center" wrapText="1"/>
    </xf>
    <xf numFmtId="4" fontId="4" fillId="2" borderId="47" xfId="4" applyNumberFormat="1" applyFont="1" applyFill="1" applyBorder="1" applyAlignment="1">
      <alignment horizontal="right" vertical="center" wrapText="1"/>
    </xf>
    <xf numFmtId="4" fontId="4" fillId="2" borderId="48" xfId="4" applyNumberFormat="1" applyFont="1" applyFill="1" applyBorder="1" applyAlignment="1">
      <alignment horizontal="right" vertical="center" wrapText="1"/>
    </xf>
    <xf numFmtId="4" fontId="4" fillId="2" borderId="54" xfId="4" applyNumberFormat="1" applyFont="1" applyFill="1" applyBorder="1" applyAlignment="1">
      <alignment horizontal="right" vertical="center" wrapText="1"/>
    </xf>
    <xf numFmtId="4" fontId="4" fillId="2" borderId="57" xfId="4" applyNumberFormat="1" applyFont="1" applyFill="1" applyBorder="1" applyAlignment="1">
      <alignment horizontal="right" vertical="center" wrapText="1"/>
    </xf>
    <xf numFmtId="4" fontId="4" fillId="2" borderId="51" xfId="4" applyNumberFormat="1" applyFont="1" applyFill="1" applyBorder="1" applyAlignment="1">
      <alignment horizontal="right" vertical="center" wrapText="1"/>
    </xf>
    <xf numFmtId="0" fontId="4" fillId="0" borderId="60" xfId="0" applyFont="1" applyBorder="1" applyAlignment="1">
      <alignment horizontal="left" vertical="center" wrapText="1"/>
    </xf>
    <xf numFmtId="0" fontId="6" fillId="0" borderId="16" xfId="0" applyFont="1" applyBorder="1" applyAlignment="1">
      <alignment vertical="center"/>
    </xf>
    <xf numFmtId="0" fontId="11" fillId="0" borderId="16" xfId="0" applyFont="1" applyBorder="1" applyAlignment="1">
      <alignment horizontal="right" vertical="center"/>
    </xf>
    <xf numFmtId="0" fontId="10" fillId="0" borderId="16" xfId="0" applyFont="1" applyBorder="1"/>
    <xf numFmtId="0" fontId="13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4" fontId="4" fillId="0" borderId="16" xfId="0" applyNumberFormat="1" applyFont="1" applyBorder="1" applyAlignment="1" applyProtection="1">
      <alignment vertical="center"/>
      <protection locked="0"/>
    </xf>
    <xf numFmtId="0" fontId="6" fillId="0" borderId="65" xfId="0" applyFont="1" applyBorder="1" applyAlignment="1">
      <alignment vertical="center"/>
    </xf>
    <xf numFmtId="0" fontId="4" fillId="0" borderId="65" xfId="0" applyFont="1" applyBorder="1" applyAlignment="1">
      <alignment horizontal="center" vertical="center"/>
    </xf>
    <xf numFmtId="4" fontId="14" fillId="0" borderId="16" xfId="0" applyNumberFormat="1" applyFont="1" applyBorder="1"/>
    <xf numFmtId="0" fontId="4" fillId="0" borderId="65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5" fillId="3" borderId="0" xfId="0" applyFont="1" applyFill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6" fillId="0" borderId="0" xfId="4" applyFont="1" applyAlignment="1" applyProtection="1">
      <alignment horizontal="left" vertical="center" wrapText="1"/>
      <protection locked="0"/>
    </xf>
    <xf numFmtId="4" fontId="5" fillId="0" borderId="36" xfId="2" applyNumberFormat="1" applyFont="1" applyBorder="1" applyAlignment="1" applyProtection="1">
      <alignment horizontal="right" vertical="center"/>
      <protection locked="0"/>
    </xf>
    <xf numFmtId="4" fontId="5" fillId="0" borderId="3" xfId="2" applyNumberFormat="1" applyFont="1" applyBorder="1" applyAlignment="1" applyProtection="1">
      <alignment horizontal="right" vertical="center"/>
      <protection locked="0"/>
    </xf>
    <xf numFmtId="4" fontId="5" fillId="0" borderId="7" xfId="2" applyNumberFormat="1" applyFont="1" applyBorder="1" applyAlignment="1" applyProtection="1">
      <alignment horizontal="right" vertical="center"/>
      <protection locked="0"/>
    </xf>
    <xf numFmtId="4" fontId="5" fillId="0" borderId="5" xfId="2" applyNumberFormat="1" applyFont="1" applyBorder="1" applyAlignment="1" applyProtection="1">
      <alignment horizontal="right" vertical="center"/>
      <protection locked="0"/>
    </xf>
    <xf numFmtId="0" fontId="3" fillId="0" borderId="0" xfId="2" applyFont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3" fillId="0" borderId="12" xfId="2" applyFont="1" applyBorder="1" applyAlignment="1">
      <alignment horizontal="center" vertical="center" wrapText="1"/>
    </xf>
    <xf numFmtId="0" fontId="3" fillId="0" borderId="15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left" vertical="center" wrapText="1"/>
    </xf>
    <xf numFmtId="0" fontId="5" fillId="0" borderId="15" xfId="2" applyFont="1" applyBorder="1" applyAlignment="1">
      <alignment horizontal="left" vertical="center" wrapText="1"/>
    </xf>
    <xf numFmtId="0" fontId="5" fillId="0" borderId="30" xfId="2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 wrapText="1"/>
    </xf>
    <xf numFmtId="49" fontId="11" fillId="0" borderId="35" xfId="7" applyNumberFormat="1" applyFont="1" applyBorder="1" applyAlignment="1">
      <alignment horizontal="left" vertical="center" wrapText="1"/>
    </xf>
    <xf numFmtId="0" fontId="6" fillId="0" borderId="0" xfId="7" applyFont="1" applyAlignment="1">
      <alignment horizontal="left" vertical="center"/>
    </xf>
    <xf numFmtId="49" fontId="6" fillId="0" borderId="37" xfId="7" applyNumberFormat="1" applyFont="1" applyBorder="1" applyAlignment="1">
      <alignment horizontal="left" vertical="center" wrapText="1"/>
    </xf>
    <xf numFmtId="4" fontId="6" fillId="0" borderId="15" xfId="7" applyNumberFormat="1" applyFont="1" applyBorder="1" applyAlignment="1" applyProtection="1">
      <alignment horizontal="right" vertical="center"/>
      <protection locked="0"/>
    </xf>
    <xf numFmtId="4" fontId="6" fillId="0" borderId="9" xfId="7" applyNumberFormat="1" applyFont="1" applyBorder="1" applyAlignment="1" applyProtection="1">
      <alignment horizontal="right" vertical="center"/>
      <protection locked="0"/>
    </xf>
    <xf numFmtId="4" fontId="6" fillId="0" borderId="0" xfId="7" applyNumberFormat="1" applyFont="1" applyAlignment="1" applyProtection="1">
      <alignment horizontal="right" vertical="center"/>
      <protection locked="0"/>
    </xf>
    <xf numFmtId="4" fontId="6" fillId="0" borderId="30" xfId="7" applyNumberFormat="1" applyFont="1" applyBorder="1" applyAlignment="1" applyProtection="1">
      <alignment horizontal="right" vertical="center"/>
      <protection locked="0"/>
    </xf>
    <xf numFmtId="4" fontId="6" fillId="0" borderId="16" xfId="7" applyNumberFormat="1" applyFont="1" applyBorder="1" applyAlignment="1" applyProtection="1">
      <alignment horizontal="right" vertical="center"/>
      <protection locked="0"/>
    </xf>
    <xf numFmtId="4" fontId="6" fillId="0" borderId="30" xfId="7" applyNumberFormat="1" applyFont="1" applyBorder="1" applyAlignment="1">
      <alignment horizontal="right" vertical="center"/>
    </xf>
    <xf numFmtId="4" fontId="6" fillId="0" borderId="16" xfId="7" applyNumberFormat="1" applyFont="1" applyBorder="1" applyAlignment="1">
      <alignment horizontal="right" vertical="center"/>
    </xf>
    <xf numFmtId="49" fontId="4" fillId="0" borderId="37" xfId="7" applyNumberFormat="1" applyFont="1" applyBorder="1" applyAlignment="1">
      <alignment horizontal="center" vertical="center" wrapText="1"/>
    </xf>
    <xf numFmtId="4" fontId="4" fillId="0" borderId="15" xfId="7" applyNumberFormat="1" applyFont="1" applyBorder="1" applyAlignment="1">
      <alignment horizontal="right" vertical="center"/>
    </xf>
    <xf numFmtId="4" fontId="4" fillId="0" borderId="9" xfId="7" applyNumberFormat="1" applyFont="1" applyBorder="1" applyAlignment="1">
      <alignment horizontal="right" vertical="center"/>
    </xf>
    <xf numFmtId="4" fontId="4" fillId="0" borderId="0" xfId="7" applyNumberFormat="1" applyFont="1" applyAlignment="1">
      <alignment horizontal="right" vertical="center"/>
    </xf>
    <xf numFmtId="4" fontId="4" fillId="0" borderId="12" xfId="7" applyNumberFormat="1" applyFont="1" applyBorder="1" applyAlignment="1">
      <alignment horizontal="right" vertical="center"/>
    </xf>
    <xf numFmtId="0" fontId="4" fillId="0" borderId="0" xfId="7" applyFont="1" applyAlignment="1">
      <alignment horizontal="left" vertical="center"/>
    </xf>
    <xf numFmtId="49" fontId="6" fillId="0" borderId="36" xfId="7" applyNumberFormat="1" applyFont="1" applyBorder="1" applyAlignment="1">
      <alignment horizontal="left" vertical="center" wrapText="1"/>
    </xf>
    <xf numFmtId="4" fontId="6" fillId="0" borderId="3" xfId="7" applyNumberFormat="1" applyFont="1" applyBorder="1" applyAlignment="1" applyProtection="1">
      <alignment horizontal="right" vertical="center"/>
      <protection locked="0"/>
    </xf>
    <xf numFmtId="4" fontId="6" fillId="0" borderId="7" xfId="7" applyNumberFormat="1" applyFont="1" applyBorder="1" applyAlignment="1" applyProtection="1">
      <alignment horizontal="right" vertical="center"/>
      <protection locked="0"/>
    </xf>
    <xf numFmtId="49" fontId="4" fillId="0" borderId="38" xfId="7" applyNumberFormat="1" applyFont="1" applyBorder="1" applyAlignment="1">
      <alignment horizontal="center" vertical="center" wrapText="1"/>
    </xf>
    <xf numFmtId="49" fontId="4" fillId="0" borderId="37" xfId="7" applyNumberFormat="1" applyFont="1" applyBorder="1" applyAlignment="1">
      <alignment horizontal="left" vertical="center" wrapText="1"/>
    </xf>
    <xf numFmtId="49" fontId="6" fillId="0" borderId="61" xfId="7" applyNumberFormat="1" applyFont="1" applyBorder="1" applyAlignment="1">
      <alignment horizontal="left" vertical="center" wrapText="1"/>
    </xf>
    <xf numFmtId="49" fontId="4" fillId="0" borderId="60" xfId="7" applyNumberFormat="1" applyFont="1" applyBorder="1" applyAlignment="1">
      <alignment horizontal="left" vertical="center" wrapText="1"/>
    </xf>
    <xf numFmtId="4" fontId="4" fillId="0" borderId="60" xfId="7" applyNumberFormat="1" applyFont="1" applyBorder="1" applyAlignment="1">
      <alignment horizontal="left" vertical="center" shrinkToFit="1"/>
    </xf>
    <xf numFmtId="4" fontId="4" fillId="0" borderId="60" xfId="7" applyNumberFormat="1" applyFont="1" applyBorder="1" applyAlignment="1">
      <alignment horizontal="right" vertical="center" shrinkToFit="1"/>
    </xf>
    <xf numFmtId="49" fontId="6" fillId="0" borderId="32" xfId="7" applyNumberFormat="1" applyFont="1" applyBorder="1" applyAlignment="1">
      <alignment horizontal="left" vertical="center" wrapText="1"/>
    </xf>
    <xf numFmtId="4" fontId="6" fillId="0" borderId="32" xfId="7" applyNumberFormat="1" applyFont="1" applyBorder="1" applyAlignment="1" applyProtection="1">
      <alignment horizontal="right" vertical="center" shrinkToFit="1"/>
      <protection locked="0"/>
    </xf>
    <xf numFmtId="4" fontId="6" fillId="0" borderId="61" xfId="7" applyNumberFormat="1" applyFont="1" applyBorder="1" applyAlignment="1" applyProtection="1">
      <alignment horizontal="right" vertical="center" shrinkToFit="1"/>
      <protection locked="0"/>
    </xf>
    <xf numFmtId="49" fontId="4" fillId="0" borderId="18" xfId="7" applyNumberFormat="1" applyFont="1" applyBorder="1" applyAlignment="1">
      <alignment horizontal="left" vertical="center" wrapText="1"/>
    </xf>
    <xf numFmtId="4" fontId="4" fillId="0" borderId="61" xfId="7" applyNumberFormat="1" applyFont="1" applyBorder="1" applyAlignment="1" applyProtection="1">
      <alignment horizontal="left" vertical="center" shrinkToFit="1"/>
      <protection locked="0"/>
    </xf>
    <xf numFmtId="49" fontId="4" fillId="0" borderId="36" xfId="7" applyNumberFormat="1" applyFont="1" applyBorder="1" applyAlignment="1">
      <alignment horizontal="center" vertical="center" wrapText="1"/>
    </xf>
    <xf numFmtId="4" fontId="4" fillId="0" borderId="4" xfId="7" applyNumberFormat="1" applyFont="1" applyBorder="1" applyAlignment="1">
      <alignment horizontal="right" vertical="center"/>
    </xf>
    <xf numFmtId="4" fontId="4" fillId="0" borderId="7" xfId="7" applyNumberFormat="1" applyFont="1" applyBorder="1" applyAlignment="1">
      <alignment horizontal="right" vertical="center"/>
    </xf>
    <xf numFmtId="49" fontId="6" fillId="0" borderId="38" xfId="7" applyNumberFormat="1" applyFont="1" applyBorder="1" applyAlignment="1">
      <alignment horizontal="left" vertical="center" wrapText="1"/>
    </xf>
    <xf numFmtId="4" fontId="6" fillId="0" borderId="31" xfId="7" applyNumberFormat="1" applyFont="1" applyBorder="1" applyAlignment="1">
      <alignment horizontal="right" vertical="center"/>
    </xf>
    <xf numFmtId="4" fontId="6" fillId="0" borderId="11" xfId="7" applyNumberFormat="1" applyFont="1" applyBorder="1" applyAlignment="1">
      <alignment horizontal="right" vertical="center"/>
    </xf>
    <xf numFmtId="49" fontId="4" fillId="0" borderId="38" xfId="7" applyNumberFormat="1" applyFont="1" applyBorder="1" applyAlignment="1">
      <alignment horizontal="left" vertical="center" wrapText="1"/>
    </xf>
    <xf numFmtId="49" fontId="4" fillId="0" borderId="36" xfId="7" applyNumberFormat="1" applyFont="1" applyBorder="1" applyAlignment="1">
      <alignment horizontal="left" vertical="center" wrapText="1"/>
    </xf>
    <xf numFmtId="4" fontId="4" fillId="0" borderId="40" xfId="7" applyNumberFormat="1" applyFont="1" applyBorder="1" applyAlignment="1">
      <alignment horizontal="right" vertical="center"/>
    </xf>
    <xf numFmtId="4" fontId="4" fillId="0" borderId="22" xfId="7" applyNumberFormat="1" applyFont="1" applyBorder="1" applyAlignment="1">
      <alignment horizontal="right" vertical="center"/>
    </xf>
    <xf numFmtId="4" fontId="4" fillId="0" borderId="41" xfId="7" applyNumberFormat="1" applyFont="1" applyBorder="1" applyAlignment="1">
      <alignment horizontal="right" vertical="center"/>
    </xf>
    <xf numFmtId="4" fontId="6" fillId="0" borderId="59" xfId="7" applyNumberFormat="1" applyFont="1" applyBorder="1" applyAlignment="1">
      <alignment horizontal="right" vertical="center"/>
    </xf>
    <xf numFmtId="4" fontId="4" fillId="0" borderId="39" xfId="7" applyNumberFormat="1" applyFont="1" applyBorder="1" applyAlignment="1">
      <alignment horizontal="right" vertical="center"/>
    </xf>
    <xf numFmtId="49" fontId="4" fillId="0" borderId="39" xfId="7" applyNumberFormat="1" applyFont="1" applyBorder="1" applyAlignment="1">
      <alignment horizontal="center" vertical="center" wrapText="1"/>
    </xf>
    <xf numFmtId="49" fontId="6" fillId="0" borderId="62" xfId="7" applyNumberFormat="1" applyFont="1" applyBorder="1" applyAlignment="1">
      <alignment horizontal="left" vertical="center" wrapText="1"/>
    </xf>
    <xf numFmtId="4" fontId="6" fillId="0" borderId="58" xfId="7" applyNumberFormat="1" applyFont="1" applyBorder="1" applyAlignment="1">
      <alignment horizontal="right" vertical="center"/>
    </xf>
    <xf numFmtId="49" fontId="11" fillId="0" borderId="35" xfId="7" applyNumberFormat="1" applyFont="1" applyBorder="1" applyAlignment="1">
      <alignment horizontal="left" vertical="center" wrapText="1" indent="5"/>
    </xf>
    <xf numFmtId="49" fontId="11" fillId="4" borderId="35" xfId="7" applyNumberFormat="1" applyFont="1" applyFill="1" applyBorder="1" applyAlignment="1">
      <alignment horizontal="left" vertical="center" wrapText="1"/>
    </xf>
    <xf numFmtId="0" fontId="6" fillId="0" borderId="0" xfId="7" applyFont="1" applyAlignment="1">
      <alignment vertical="center"/>
    </xf>
    <xf numFmtId="49" fontId="6" fillId="0" borderId="60" xfId="7" applyNumberFormat="1" applyFont="1" applyBorder="1" applyAlignment="1">
      <alignment horizontal="left" vertical="center" wrapText="1"/>
    </xf>
    <xf numFmtId="0" fontId="6" fillId="0" borderId="0" xfId="7" applyFont="1" applyAlignment="1">
      <alignment vertical="center" wrapText="1"/>
    </xf>
    <xf numFmtId="4" fontId="4" fillId="0" borderId="0" xfId="7" applyNumberFormat="1" applyFont="1" applyAlignment="1" applyProtection="1">
      <alignment horizontal="right" vertical="center"/>
      <protection locked="0"/>
    </xf>
    <xf numFmtId="4" fontId="4" fillId="0" borderId="9" xfId="7" applyNumberFormat="1" applyFont="1" applyBorder="1" applyAlignment="1" applyProtection="1">
      <alignment horizontal="right" vertical="center"/>
      <protection locked="0"/>
    </xf>
    <xf numFmtId="0" fontId="4" fillId="0" borderId="3" xfId="0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4" fontId="4" fillId="0" borderId="12" xfId="0" applyNumberFormat="1" applyFont="1" applyBorder="1" applyAlignment="1">
      <alignment horizontal="center" vertical="center" wrapText="1"/>
    </xf>
    <xf numFmtId="4" fontId="4" fillId="0" borderId="24" xfId="0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4" fontId="4" fillId="0" borderId="0" xfId="7" applyNumberFormat="1" applyFont="1" applyAlignment="1">
      <alignment horizontal="left" vertical="center"/>
    </xf>
    <xf numFmtId="4" fontId="6" fillId="0" borderId="58" xfId="7" applyNumberFormat="1" applyFont="1" applyFill="1" applyBorder="1" applyAlignment="1">
      <alignment horizontal="right" vertical="center"/>
    </xf>
    <xf numFmtId="44" fontId="6" fillId="0" borderId="65" xfId="9" applyFont="1" applyFill="1" applyBorder="1" applyAlignment="1" applyProtection="1">
      <alignment horizontal="right" vertical="center"/>
      <protection locked="0"/>
    </xf>
    <xf numFmtId="4" fontId="6" fillId="0" borderId="0" xfId="7" applyNumberFormat="1" applyFont="1" applyAlignment="1" applyProtection="1">
      <alignment vertical="center"/>
      <protection locked="0"/>
    </xf>
    <xf numFmtId="165" fontId="6" fillId="0" borderId="0" xfId="8" applyNumberFormat="1" applyFont="1" applyFill="1" applyAlignment="1">
      <alignment horizontal="left" vertical="center"/>
    </xf>
    <xf numFmtId="4" fontId="4" fillId="0" borderId="39" xfId="7" applyNumberFormat="1" applyFont="1" applyBorder="1" applyAlignment="1">
      <alignment horizontal="center" vertical="center"/>
    </xf>
    <xf numFmtId="4" fontId="4" fillId="0" borderId="22" xfId="7" applyNumberFormat="1" applyFont="1" applyBorder="1" applyAlignment="1">
      <alignment horizontal="center" vertical="center"/>
    </xf>
    <xf numFmtId="4" fontId="4" fillId="0" borderId="40" xfId="7" applyNumberFormat="1" applyFont="1" applyBorder="1" applyAlignment="1">
      <alignment horizontal="center" vertical="center"/>
    </xf>
    <xf numFmtId="4" fontId="4" fillId="0" borderId="5" xfId="7" applyNumberFormat="1" applyFont="1" applyBorder="1" applyAlignment="1">
      <alignment horizontal="center" vertical="center"/>
    </xf>
    <xf numFmtId="4" fontId="6" fillId="0" borderId="66" xfId="7" applyNumberFormat="1" applyFont="1" applyBorder="1" applyAlignment="1" applyProtection="1">
      <alignment horizontal="right" vertical="center"/>
      <protection locked="0"/>
    </xf>
    <xf numFmtId="4" fontId="6" fillId="0" borderId="29" xfId="7" applyNumberFormat="1" applyFont="1" applyBorder="1" applyAlignment="1" applyProtection="1">
      <alignment horizontal="right" vertical="center"/>
      <protection locked="0"/>
    </xf>
    <xf numFmtId="4" fontId="6" fillId="0" borderId="65" xfId="7" applyNumberFormat="1" applyFont="1" applyBorder="1" applyAlignment="1" applyProtection="1">
      <alignment horizontal="right" vertical="center"/>
      <protection locked="0"/>
    </xf>
    <xf numFmtId="4" fontId="6" fillId="0" borderId="29" xfId="7" applyNumberFormat="1" applyFont="1" applyBorder="1" applyAlignment="1">
      <alignment horizontal="right" vertical="center"/>
    </xf>
    <xf numFmtId="4" fontId="4" fillId="0" borderId="67" xfId="7" applyNumberFormat="1" applyFont="1" applyBorder="1" applyAlignment="1">
      <alignment horizontal="center" vertical="center"/>
    </xf>
    <xf numFmtId="4" fontId="4" fillId="0" borderId="16" xfId="7" applyNumberFormat="1" applyFont="1" applyBorder="1" applyAlignment="1">
      <alignment horizontal="center" vertical="center"/>
    </xf>
    <xf numFmtId="4" fontId="6" fillId="0" borderId="4" xfId="7" applyNumberFormat="1" applyFont="1" applyBorder="1" applyAlignment="1" applyProtection="1">
      <alignment horizontal="right" vertical="center"/>
      <protection locked="0"/>
    </xf>
    <xf numFmtId="4" fontId="6" fillId="0" borderId="68" xfId="7" applyNumberFormat="1" applyFont="1" applyBorder="1" applyAlignment="1" applyProtection="1">
      <alignment horizontal="right" vertical="center"/>
      <protection locked="0"/>
    </xf>
    <xf numFmtId="4" fontId="4" fillId="0" borderId="11" xfId="7" applyNumberFormat="1" applyFont="1" applyBorder="1" applyAlignment="1">
      <alignment horizontal="right" vertical="center"/>
    </xf>
    <xf numFmtId="4" fontId="4" fillId="0" borderId="66" xfId="7" applyNumberFormat="1" applyFont="1" applyBorder="1" applyAlignment="1" applyProtection="1">
      <alignment horizontal="right" vertical="center"/>
      <protection locked="0"/>
    </xf>
    <xf numFmtId="4" fontId="4" fillId="0" borderId="16" xfId="7" applyNumberFormat="1" applyFont="1" applyBorder="1" applyAlignment="1" applyProtection="1">
      <alignment horizontal="right" vertical="center"/>
      <protection locked="0"/>
    </xf>
    <xf numFmtId="4" fontId="4" fillId="0" borderId="60" xfId="7" applyNumberFormat="1" applyFont="1" applyBorder="1" applyAlignment="1" applyProtection="1">
      <alignment horizontal="right" vertical="center" shrinkToFit="1"/>
      <protection locked="0"/>
    </xf>
    <xf numFmtId="4" fontId="4" fillId="0" borderId="39" xfId="7" applyNumberFormat="1" applyFont="1" applyBorder="1" applyAlignment="1" applyProtection="1">
      <alignment horizontal="right" vertical="center" shrinkToFit="1"/>
      <protection locked="0"/>
    </xf>
    <xf numFmtId="4" fontId="4" fillId="0" borderId="31" xfId="7" applyNumberFormat="1" applyFont="1" applyBorder="1" applyAlignment="1">
      <alignment horizontal="right" vertical="center"/>
    </xf>
    <xf numFmtId="4" fontId="6" fillId="0" borderId="33" xfId="7" applyNumberFormat="1" applyFont="1" applyBorder="1" applyAlignment="1" applyProtection="1">
      <alignment horizontal="right" vertical="center" shrinkToFit="1"/>
      <protection locked="0"/>
    </xf>
    <xf numFmtId="4" fontId="6" fillId="0" borderId="16" xfId="7" applyNumberFormat="1" applyFont="1" applyBorder="1" applyAlignment="1" applyProtection="1">
      <alignment horizontal="right" vertical="center" shrinkToFit="1"/>
      <protection locked="0"/>
    </xf>
    <xf numFmtId="4" fontId="6" fillId="0" borderId="35" xfId="7" applyNumberFormat="1" applyFont="1" applyBorder="1" applyAlignment="1" applyProtection="1">
      <alignment horizontal="right" vertical="center" shrinkToFit="1"/>
      <protection locked="0"/>
    </xf>
    <xf numFmtId="4" fontId="6" fillId="0" borderId="30" xfId="7" applyNumberFormat="1" applyFont="1" applyBorder="1" applyAlignment="1" applyProtection="1">
      <alignment horizontal="right" vertical="center" shrinkToFit="1"/>
      <protection locked="0"/>
    </xf>
    <xf numFmtId="4" fontId="4" fillId="0" borderId="16" xfId="7" applyNumberFormat="1" applyFont="1" applyBorder="1" applyAlignment="1">
      <alignment horizontal="right" vertical="center"/>
    </xf>
    <xf numFmtId="4" fontId="4" fillId="0" borderId="41" xfId="7" applyNumberFormat="1" applyFont="1" applyBorder="1" applyAlignment="1">
      <alignment horizontal="center" vertical="center"/>
    </xf>
    <xf numFmtId="4" fontId="4" fillId="0" borderId="4" xfId="7" applyNumberFormat="1" applyFont="1" applyBorder="1" applyAlignment="1" applyProtection="1">
      <alignment horizontal="right" vertical="center"/>
      <protection locked="0"/>
    </xf>
    <xf numFmtId="4" fontId="4" fillId="0" borderId="5" xfId="7" applyNumberFormat="1" applyFont="1" applyBorder="1" applyAlignment="1">
      <alignment horizontal="right" vertical="center"/>
    </xf>
    <xf numFmtId="4" fontId="6" fillId="0" borderId="17" xfId="7" applyNumberFormat="1" applyFont="1" applyBorder="1" applyAlignment="1" applyProtection="1">
      <alignment horizontal="right" vertical="center"/>
      <protection locked="0"/>
    </xf>
    <xf numFmtId="4" fontId="6" fillId="0" borderId="58" xfId="7" applyNumberFormat="1" applyFont="1" applyBorder="1" applyAlignment="1" applyProtection="1">
      <alignment horizontal="right" vertical="center"/>
      <protection locked="0"/>
    </xf>
    <xf numFmtId="4" fontId="6" fillId="0" borderId="19" xfId="7" applyNumberFormat="1" applyFont="1" applyBorder="1" applyAlignment="1" applyProtection="1">
      <alignment horizontal="right" vertical="center"/>
      <protection locked="0"/>
    </xf>
    <xf numFmtId="4" fontId="6" fillId="0" borderId="63" xfId="7" applyNumberFormat="1" applyFont="1" applyBorder="1" applyAlignment="1" applyProtection="1">
      <alignment horizontal="right" vertical="center"/>
      <protection locked="0"/>
    </xf>
    <xf numFmtId="4" fontId="6" fillId="0" borderId="64" xfId="7" applyNumberFormat="1" applyFont="1" applyBorder="1" applyAlignment="1" applyProtection="1">
      <alignment horizontal="right" vertical="center"/>
      <protection locked="0"/>
    </xf>
    <xf numFmtId="4" fontId="6" fillId="0" borderId="17" xfId="7" applyNumberFormat="1" applyFont="1" applyBorder="1" applyAlignment="1">
      <alignment horizontal="right" vertical="center"/>
    </xf>
    <xf numFmtId="4" fontId="4" fillId="0" borderId="40" xfId="7" applyNumberFormat="1" applyFont="1" applyBorder="1" applyAlignment="1" applyProtection="1">
      <alignment horizontal="right" vertical="center"/>
      <protection locked="0"/>
    </xf>
    <xf numFmtId="4" fontId="4" fillId="0" borderId="22" xfId="7" applyNumberFormat="1" applyFont="1" applyBorder="1" applyAlignment="1" applyProtection="1">
      <alignment horizontal="right" vertical="center"/>
      <protection locked="0"/>
    </xf>
    <xf numFmtId="4" fontId="4" fillId="0" borderId="41" xfId="7" applyNumberFormat="1" applyFont="1" applyBorder="1" applyAlignment="1" applyProtection="1">
      <alignment horizontal="right" vertical="center"/>
      <protection locked="0"/>
    </xf>
    <xf numFmtId="4" fontId="6" fillId="0" borderId="0" xfId="7" applyNumberFormat="1" applyFont="1" applyAlignment="1">
      <alignment vertical="center"/>
    </xf>
    <xf numFmtId="0" fontId="3" fillId="0" borderId="18" xfId="2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/>
    </xf>
    <xf numFmtId="0" fontId="3" fillId="0" borderId="3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36" xfId="2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49" fontId="3" fillId="0" borderId="1" xfId="2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39" xfId="2" applyFont="1" applyBorder="1" applyAlignment="1">
      <alignment horizontal="center" vertical="center"/>
    </xf>
    <xf numFmtId="0" fontId="3" fillId="0" borderId="40" xfId="2" applyFont="1" applyBorder="1" applyAlignment="1">
      <alignment horizontal="center" vertical="center"/>
    </xf>
    <xf numFmtId="0" fontId="3" fillId="0" borderId="41" xfId="2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0" fillId="0" borderId="16" xfId="0" applyBorder="1" applyAlignment="1" applyProtection="1">
      <protection locked="0"/>
    </xf>
    <xf numFmtId="0" fontId="0" fillId="0" borderId="39" xfId="0" applyBorder="1" applyAlignment="1" applyProtection="1">
      <alignment wrapText="1"/>
      <protection locked="0"/>
    </xf>
    <xf numFmtId="0" fontId="0" fillId="0" borderId="40" xfId="0" applyBorder="1" applyAlignment="1" applyProtection="1">
      <alignment wrapText="1"/>
      <protection locked="0"/>
    </xf>
    <xf numFmtId="0" fontId="0" fillId="0" borderId="41" xfId="0" applyBorder="1" applyAlignment="1" applyProtection="1">
      <alignment wrapText="1"/>
      <protection locked="0"/>
    </xf>
    <xf numFmtId="0" fontId="4" fillId="0" borderId="26" xfId="0" applyFont="1" applyBorder="1" applyAlignment="1">
      <alignment horizontal="left" vertical="center"/>
    </xf>
    <xf numFmtId="0" fontId="0" fillId="0" borderId="26" xfId="0" applyBorder="1" applyAlignment="1"/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" fontId="4" fillId="0" borderId="15" xfId="0" applyNumberFormat="1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4" fontId="4" fillId="0" borderId="12" xfId="0" applyNumberFormat="1" applyFont="1" applyBorder="1" applyAlignment="1">
      <alignment horizontal="center" vertical="center" wrapText="1"/>
    </xf>
    <xf numFmtId="4" fontId="6" fillId="0" borderId="24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4" fontId="4" fillId="0" borderId="24" xfId="0" applyNumberFormat="1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</cellXfs>
  <cellStyles count="10">
    <cellStyle name="Milliers" xfId="8" builtinId="3"/>
    <cellStyle name="Milliers 2" xfId="1"/>
    <cellStyle name="Monétaire" xfId="9" builtinId="4"/>
    <cellStyle name="Normal" xfId="0" builtinId="0"/>
    <cellStyle name="Normal 2" xfId="2"/>
    <cellStyle name="Normal 3" xfId="3"/>
    <cellStyle name="Normal 3 2" xfId="6"/>
    <cellStyle name="Normal 4" xfId="4"/>
    <cellStyle name="Normal 4 2" xfId="7"/>
    <cellStyle name="Normal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9"/>
  <sheetViews>
    <sheetView tabSelected="1" workbookViewId="0">
      <selection activeCell="G159" sqref="A1:G159"/>
    </sheetView>
  </sheetViews>
  <sheetFormatPr baseColWidth="10" defaultColWidth="16.7109375" defaultRowHeight="12.75" x14ac:dyDescent="0.2"/>
  <cols>
    <col min="1" max="1" width="63.42578125" style="198" customWidth="1"/>
    <col min="2" max="2" width="63.42578125" style="198" hidden="1" customWidth="1"/>
    <col min="3" max="3" width="25.7109375" style="248" customWidth="1"/>
    <col min="4" max="4" width="14" style="248" bestFit="1" customWidth="1"/>
    <col min="5" max="7" width="25.7109375" style="248" customWidth="1"/>
    <col min="8" max="16384" width="16.7109375" style="196"/>
  </cols>
  <sheetData>
    <row r="1" spans="1:8" s="149" customFormat="1" ht="15" customHeight="1" thickBot="1" x14ac:dyDescent="0.25">
      <c r="A1" s="111" t="s">
        <v>0</v>
      </c>
      <c r="B1" s="111" t="s">
        <v>1</v>
      </c>
      <c r="C1" s="213" t="s">
        <v>2</v>
      </c>
      <c r="D1" s="214" t="s">
        <v>590</v>
      </c>
      <c r="E1" s="215" t="s">
        <v>591</v>
      </c>
      <c r="F1" s="214" t="s">
        <v>5</v>
      </c>
      <c r="G1" s="216" t="s">
        <v>6</v>
      </c>
    </row>
    <row r="2" spans="1:8" s="149" customFormat="1" ht="15" customHeight="1" x14ac:dyDescent="0.2">
      <c r="A2" s="150" t="s">
        <v>7</v>
      </c>
      <c r="B2" s="150" t="s">
        <v>8</v>
      </c>
      <c r="C2" s="151">
        <v>7936799.29</v>
      </c>
      <c r="D2" s="152">
        <v>10393104.02</v>
      </c>
      <c r="E2" s="153">
        <v>8986342</v>
      </c>
      <c r="F2" s="217">
        <v>9666068.8399999999</v>
      </c>
      <c r="G2" s="155">
        <v>9859390.2168000005</v>
      </c>
    </row>
    <row r="3" spans="1:8" s="149" customFormat="1" ht="15" customHeight="1" x14ac:dyDescent="0.2">
      <c r="A3" s="110" t="s">
        <v>9</v>
      </c>
      <c r="B3" s="110" t="s">
        <v>10</v>
      </c>
      <c r="C3" s="154">
        <v>89016842.420000002</v>
      </c>
      <c r="D3" s="155">
        <v>88037746.760000005</v>
      </c>
      <c r="E3" s="218">
        <v>88636784.519999996</v>
      </c>
      <c r="F3" s="219">
        <v>104479998.59060001</v>
      </c>
      <c r="G3" s="155">
        <v>106252953.00968601</v>
      </c>
    </row>
    <row r="4" spans="1:8" s="149" customFormat="1" ht="15" customHeight="1" x14ac:dyDescent="0.2">
      <c r="A4" s="150" t="s">
        <v>11</v>
      </c>
      <c r="B4" s="150" t="s">
        <v>12</v>
      </c>
      <c r="C4" s="151">
        <v>3644845.37</v>
      </c>
      <c r="D4" s="152">
        <v>2156605.33</v>
      </c>
      <c r="E4" s="153">
        <v>1658398.52</v>
      </c>
      <c r="F4" s="217">
        <v>1689041.7762</v>
      </c>
      <c r="G4" s="155">
        <v>1722822.611724</v>
      </c>
    </row>
    <row r="5" spans="1:8" s="149" customFormat="1" ht="15" customHeight="1" x14ac:dyDescent="0.2">
      <c r="A5" s="110" t="s">
        <v>13</v>
      </c>
      <c r="B5" s="110" t="s">
        <v>14</v>
      </c>
      <c r="C5" s="156">
        <f>SUM(C2:C4)</f>
        <v>100598487.08000001</v>
      </c>
      <c r="D5" s="157">
        <f t="shared" ref="D5:G5" si="0">SUM(D2:D4)</f>
        <v>100587456.11</v>
      </c>
      <c r="E5" s="157">
        <f t="shared" si="0"/>
        <v>99281525.039999992</v>
      </c>
      <c r="F5" s="157">
        <f t="shared" si="0"/>
        <v>115835109.20680001</v>
      </c>
      <c r="G5" s="157">
        <f t="shared" si="0"/>
        <v>117835165.83821002</v>
      </c>
    </row>
    <row r="6" spans="1:8" s="149" customFormat="1" ht="15" customHeight="1" x14ac:dyDescent="0.2">
      <c r="A6" s="110" t="s">
        <v>15</v>
      </c>
      <c r="B6" s="110" t="s">
        <v>16</v>
      </c>
      <c r="C6" s="156">
        <f>C44</f>
        <v>8709012.4899999984</v>
      </c>
      <c r="D6" s="157">
        <f t="shared" ref="D6" si="1">D44</f>
        <v>8769630.6699999999</v>
      </c>
      <c r="E6" s="220">
        <v>7969000</v>
      </c>
      <c r="F6" s="220">
        <v>7969000</v>
      </c>
      <c r="G6" s="157">
        <v>7969000</v>
      </c>
    </row>
    <row r="7" spans="1:8" s="163" customFormat="1" ht="15" customHeight="1" thickBot="1" x14ac:dyDescent="0.25">
      <c r="A7" s="158" t="s">
        <v>17</v>
      </c>
      <c r="B7" s="158" t="s">
        <v>18</v>
      </c>
      <c r="C7" s="159">
        <f>SUM(C5:C6)</f>
        <v>109307499.57000001</v>
      </c>
      <c r="D7" s="160">
        <f t="shared" ref="D7:G7" si="2">SUM(D5:D6)</f>
        <v>109357086.78</v>
      </c>
      <c r="E7" s="160">
        <f t="shared" si="2"/>
        <v>107250525.03999999</v>
      </c>
      <c r="F7" s="160">
        <f t="shared" si="2"/>
        <v>123804109.20680001</v>
      </c>
      <c r="G7" s="160">
        <f t="shared" si="2"/>
        <v>125804165.83821002</v>
      </c>
    </row>
    <row r="8" spans="1:8" s="149" customFormat="1" ht="15" customHeight="1" thickBot="1" x14ac:dyDescent="0.25">
      <c r="A8" s="111" t="s">
        <v>19</v>
      </c>
      <c r="B8" s="111" t="s">
        <v>20</v>
      </c>
      <c r="C8" s="213" t="s">
        <v>2</v>
      </c>
      <c r="D8" s="214" t="s">
        <v>590</v>
      </c>
      <c r="E8" s="215" t="s">
        <v>591</v>
      </c>
      <c r="F8" s="221" t="s">
        <v>5</v>
      </c>
      <c r="G8" s="222" t="s">
        <v>6</v>
      </c>
    </row>
    <row r="9" spans="1:8" s="149" customFormat="1" ht="15" customHeight="1" x14ac:dyDescent="0.2">
      <c r="A9" s="164" t="s">
        <v>21</v>
      </c>
      <c r="B9" s="164" t="s">
        <v>22</v>
      </c>
      <c r="C9" s="165">
        <v>47055873.18</v>
      </c>
      <c r="D9" s="166">
        <v>52608462.219999999</v>
      </c>
      <c r="E9" s="223">
        <v>51222410.619999997</v>
      </c>
      <c r="F9" s="224">
        <v>51155005.71695523</v>
      </c>
      <c r="G9" s="155">
        <v>50489263.909714147</v>
      </c>
    </row>
    <row r="10" spans="1:8" s="149" customFormat="1" ht="15" customHeight="1" x14ac:dyDescent="0.2">
      <c r="A10" s="110" t="s">
        <v>23</v>
      </c>
      <c r="B10" s="110" t="s">
        <v>24</v>
      </c>
      <c r="C10" s="154">
        <v>9149112.2799999993</v>
      </c>
      <c r="D10" s="155">
        <v>10683841.460000001</v>
      </c>
      <c r="E10" s="218">
        <v>11603303.949999999</v>
      </c>
      <c r="F10" s="219">
        <v>11180370.028999999</v>
      </c>
      <c r="G10" s="155">
        <v>11403977.429579999</v>
      </c>
    </row>
    <row r="11" spans="1:8" s="149" customFormat="1" ht="15" customHeight="1" x14ac:dyDescent="0.2">
      <c r="A11" s="150" t="s">
        <v>9</v>
      </c>
      <c r="B11" s="150" t="s">
        <v>10</v>
      </c>
      <c r="C11" s="151">
        <v>35300427.109999999</v>
      </c>
      <c r="D11" s="152">
        <v>38051441.130000003</v>
      </c>
      <c r="E11" s="153">
        <v>39475454.109999999</v>
      </c>
      <c r="F11" s="217">
        <v>38529638.821199998</v>
      </c>
      <c r="G11" s="155">
        <v>40336110.452721</v>
      </c>
    </row>
    <row r="12" spans="1:8" s="149" customFormat="1" ht="15" customHeight="1" x14ac:dyDescent="0.2">
      <c r="A12" s="110" t="s">
        <v>11</v>
      </c>
      <c r="B12" s="110" t="s">
        <v>12</v>
      </c>
      <c r="C12" s="154">
        <v>12500684.02</v>
      </c>
      <c r="D12" s="155">
        <v>13131271.77</v>
      </c>
      <c r="E12" s="218">
        <v>13420114.73</v>
      </c>
      <c r="F12" s="219">
        <v>12335716</v>
      </c>
      <c r="G12" s="155">
        <v>11845589</v>
      </c>
    </row>
    <row r="13" spans="1:8" s="149" customFormat="1" ht="15" customHeight="1" x14ac:dyDescent="0.2">
      <c r="A13" s="110" t="s">
        <v>13</v>
      </c>
      <c r="B13" s="110" t="s">
        <v>14</v>
      </c>
      <c r="C13" s="156">
        <f>SUM(C9:C12)</f>
        <v>104006096.58999999</v>
      </c>
      <c r="D13" s="157">
        <f t="shared" ref="D13:G13" si="3">SUM(D9:D12)</f>
        <v>114475016.58</v>
      </c>
      <c r="E13" s="157">
        <f t="shared" si="3"/>
        <v>115721283.41</v>
      </c>
      <c r="F13" s="157">
        <f t="shared" si="3"/>
        <v>113200730.56715523</v>
      </c>
      <c r="G13" s="157">
        <f t="shared" si="3"/>
        <v>114074940.79201515</v>
      </c>
    </row>
    <row r="14" spans="1:8" s="149" customFormat="1" ht="15" customHeight="1" x14ac:dyDescent="0.2">
      <c r="A14" s="110" t="s">
        <v>15</v>
      </c>
      <c r="B14" s="110" t="s">
        <v>16</v>
      </c>
      <c r="C14" s="156">
        <f>+C6</f>
        <v>8709012.4899999984</v>
      </c>
      <c r="D14" s="157">
        <f t="shared" ref="D14" si="4">+D6</f>
        <v>8769630.6699999999</v>
      </c>
      <c r="E14" s="220">
        <v>7969000</v>
      </c>
      <c r="F14" s="220">
        <v>7969000</v>
      </c>
      <c r="G14" s="157">
        <v>7969000</v>
      </c>
    </row>
    <row r="15" spans="1:8" s="163" customFormat="1" ht="15" customHeight="1" thickBot="1" x14ac:dyDescent="0.25">
      <c r="A15" s="167" t="s">
        <v>25</v>
      </c>
      <c r="B15" s="167" t="s">
        <v>26</v>
      </c>
      <c r="C15" s="225">
        <f>SUM(C13:C14)</f>
        <v>112715109.07999998</v>
      </c>
      <c r="D15" s="225">
        <f>SUM(D13:D14)</f>
        <v>123244647.25</v>
      </c>
      <c r="E15" s="225">
        <f t="shared" ref="E15:G15" si="5">SUM(E13:E14)</f>
        <v>123690283.41</v>
      </c>
      <c r="F15" s="225">
        <f t="shared" si="5"/>
        <v>121169730.56715523</v>
      </c>
      <c r="G15" s="225">
        <f t="shared" si="5"/>
        <v>122043940.79201515</v>
      </c>
    </row>
    <row r="16" spans="1:8" s="163" customFormat="1" ht="15" customHeight="1" x14ac:dyDescent="0.2">
      <c r="A16" s="168" t="s">
        <v>27</v>
      </c>
      <c r="B16" s="168" t="s">
        <v>28</v>
      </c>
      <c r="C16" s="159">
        <f>C7-C15</f>
        <v>-3407609.5099999756</v>
      </c>
      <c r="D16" s="160">
        <f t="shared" ref="D16:G16" si="6">D7-D15</f>
        <v>-13887560.469999999</v>
      </c>
      <c r="E16" s="161">
        <f t="shared" si="6"/>
        <v>-16439758.370000005</v>
      </c>
      <c r="F16" s="160">
        <f t="shared" si="6"/>
        <v>2634378.6396447867</v>
      </c>
      <c r="G16" s="162">
        <f t="shared" si="6"/>
        <v>3760225.0461948663</v>
      </c>
      <c r="H16" s="208"/>
    </row>
    <row r="17" spans="1:7" s="149" customFormat="1" ht="15" customHeight="1" x14ac:dyDescent="0.2">
      <c r="A17" s="110" t="s">
        <v>29</v>
      </c>
      <c r="B17" s="110" t="s">
        <v>30</v>
      </c>
      <c r="C17" s="154"/>
      <c r="D17" s="155"/>
      <c r="E17" s="218"/>
      <c r="F17" s="219"/>
      <c r="G17" s="155"/>
    </row>
    <row r="18" spans="1:7" s="149" customFormat="1" ht="15" customHeight="1" thickBot="1" x14ac:dyDescent="0.25">
      <c r="A18" s="169" t="s">
        <v>31</v>
      </c>
      <c r="B18" s="150" t="s">
        <v>32</v>
      </c>
      <c r="C18" s="151"/>
      <c r="D18" s="152"/>
      <c r="E18" s="153"/>
      <c r="F18" s="226">
        <v>2611999.9647650002</v>
      </c>
      <c r="G18" s="227">
        <v>2656323.8252421501</v>
      </c>
    </row>
    <row r="19" spans="1:7" s="38" customFormat="1" ht="13.5" thickBot="1" x14ac:dyDescent="0.25">
      <c r="A19" s="170" t="s">
        <v>33</v>
      </c>
      <c r="B19" s="171" t="s">
        <v>34</v>
      </c>
      <c r="C19" s="172">
        <f>C16+C17-C18</f>
        <v>-3407609.5099999756</v>
      </c>
      <c r="D19" s="172">
        <f t="shared" ref="D19:G19" si="7">D16+D17-D18</f>
        <v>-13887560.469999999</v>
      </c>
      <c r="E19" s="172">
        <f t="shared" si="7"/>
        <v>-16439758.370000005</v>
      </c>
      <c r="F19" s="172">
        <f t="shared" si="7"/>
        <v>22378.674879786558</v>
      </c>
      <c r="G19" s="172">
        <f t="shared" si="7"/>
        <v>1103901.2209527162</v>
      </c>
    </row>
    <row r="20" spans="1:7" s="38" customFormat="1" ht="13.5" thickBot="1" x14ac:dyDescent="0.25">
      <c r="A20" s="170" t="s">
        <v>35</v>
      </c>
      <c r="B20" s="171" t="s">
        <v>36</v>
      </c>
      <c r="C20" s="228"/>
      <c r="D20" s="228">
        <v>223261.14</v>
      </c>
      <c r="E20" s="229">
        <f>D23</f>
        <v>-13664299.329999998</v>
      </c>
      <c r="F20" s="229">
        <f>E23</f>
        <v>-30104057.700000003</v>
      </c>
      <c r="G20" s="230">
        <f>F23</f>
        <v>-30081679.025120217</v>
      </c>
    </row>
    <row r="21" spans="1:7" s="38" customFormat="1" x14ac:dyDescent="0.2">
      <c r="A21" s="173" t="s">
        <v>37</v>
      </c>
      <c r="B21" s="174"/>
      <c r="C21" s="174">
        <v>0</v>
      </c>
      <c r="D21" s="174">
        <v>0</v>
      </c>
      <c r="E21" s="231"/>
      <c r="F21" s="231"/>
      <c r="G21" s="232"/>
    </row>
    <row r="22" spans="1:7" s="38" customFormat="1" x14ac:dyDescent="0.2">
      <c r="A22" s="110" t="s">
        <v>38</v>
      </c>
      <c r="B22" s="175"/>
      <c r="C22" s="233">
        <v>0</v>
      </c>
      <c r="D22" s="233">
        <v>0</v>
      </c>
      <c r="E22" s="234"/>
      <c r="F22" s="234"/>
      <c r="G22" s="232"/>
    </row>
    <row r="23" spans="1:7" s="163" customFormat="1" ht="15" customHeight="1" thickBot="1" x14ac:dyDescent="0.25">
      <c r="A23" s="176" t="s">
        <v>39</v>
      </c>
      <c r="B23" s="177" t="s">
        <v>40</v>
      </c>
      <c r="C23" s="230">
        <v>-3407609.5099999905</v>
      </c>
      <c r="D23" s="230">
        <f>D19+D20</f>
        <v>-13664299.329999998</v>
      </c>
      <c r="E23" s="230">
        <f>SUM(E19:E22)</f>
        <v>-30104057.700000003</v>
      </c>
      <c r="F23" s="230">
        <f>SUM(F19:F22)</f>
        <v>-30081679.025120217</v>
      </c>
      <c r="G23" s="235">
        <f>SUM(G19:G22)</f>
        <v>-28977777.804167502</v>
      </c>
    </row>
    <row r="24" spans="1:7" s="149" customFormat="1" ht="15" customHeight="1" thickBot="1" x14ac:dyDescent="0.25">
      <c r="A24" s="111" t="s">
        <v>41</v>
      </c>
      <c r="B24" s="111" t="s">
        <v>42</v>
      </c>
      <c r="C24" s="213" t="s">
        <v>2</v>
      </c>
      <c r="D24" s="214" t="s">
        <v>590</v>
      </c>
      <c r="E24" s="215" t="s">
        <v>591</v>
      </c>
      <c r="F24" s="221" t="s">
        <v>5</v>
      </c>
      <c r="G24" s="222" t="s">
        <v>6</v>
      </c>
    </row>
    <row r="25" spans="1:7" s="149" customFormat="1" ht="15" customHeight="1" x14ac:dyDescent="0.2">
      <c r="A25" s="178" t="s">
        <v>7</v>
      </c>
      <c r="B25" s="178" t="s">
        <v>8</v>
      </c>
      <c r="C25" s="179">
        <f>C2</f>
        <v>7936799.29</v>
      </c>
      <c r="D25" s="180">
        <f t="shared" ref="D25:G25" si="8">D2</f>
        <v>10393104.02</v>
      </c>
      <c r="E25" s="180">
        <f t="shared" si="8"/>
        <v>8986342</v>
      </c>
      <c r="F25" s="180">
        <f t="shared" si="8"/>
        <v>9666068.8399999999</v>
      </c>
      <c r="G25" s="180">
        <f t="shared" si="8"/>
        <v>9859390.2168000005</v>
      </c>
    </row>
    <row r="26" spans="1:7" s="149" customFormat="1" ht="15" customHeight="1" x14ac:dyDescent="0.2">
      <c r="A26" s="110" t="s">
        <v>43</v>
      </c>
      <c r="B26" s="110" t="s">
        <v>44</v>
      </c>
      <c r="C26" s="154">
        <v>2762015.85</v>
      </c>
      <c r="D26" s="155">
        <v>2820657.19</v>
      </c>
      <c r="E26" s="218">
        <v>3044600</v>
      </c>
      <c r="F26" s="219">
        <v>3605492</v>
      </c>
      <c r="G26" s="155">
        <v>3677601.84</v>
      </c>
    </row>
    <row r="27" spans="1:7" s="149" customFormat="1" ht="15" customHeight="1" x14ac:dyDescent="0.2">
      <c r="A27" s="150" t="s">
        <v>45</v>
      </c>
      <c r="B27" s="150" t="s">
        <v>46</v>
      </c>
      <c r="C27" s="154">
        <v>437862.5</v>
      </c>
      <c r="D27" s="155">
        <v>270755.57</v>
      </c>
      <c r="E27" s="218">
        <v>270755</v>
      </c>
      <c r="F27" s="219">
        <v>276170.09999999998</v>
      </c>
      <c r="G27" s="155">
        <v>281693.50199999998</v>
      </c>
    </row>
    <row r="28" spans="1:7" s="149" customFormat="1" ht="15" customHeight="1" x14ac:dyDescent="0.2">
      <c r="A28" s="110" t="s">
        <v>47</v>
      </c>
      <c r="B28" s="110" t="s">
        <v>48</v>
      </c>
      <c r="C28" s="154">
        <v>1230163.53</v>
      </c>
      <c r="D28" s="155">
        <v>671204.83</v>
      </c>
      <c r="E28" s="218">
        <v>671204</v>
      </c>
      <c r="F28" s="219">
        <v>684628.08</v>
      </c>
      <c r="G28" s="155">
        <v>698320.64159999997</v>
      </c>
    </row>
    <row r="29" spans="1:7" s="149" customFormat="1" ht="15" customHeight="1" x14ac:dyDescent="0.2">
      <c r="A29" s="110" t="s">
        <v>49</v>
      </c>
      <c r="B29" s="110" t="s">
        <v>50</v>
      </c>
      <c r="C29" s="154">
        <v>470179.35</v>
      </c>
      <c r="D29" s="155">
        <v>426729.19</v>
      </c>
      <c r="E29" s="218">
        <v>440000</v>
      </c>
      <c r="F29" s="219">
        <v>448800</v>
      </c>
      <c r="G29" s="155">
        <v>457776</v>
      </c>
    </row>
    <row r="30" spans="1:7" s="149" customFormat="1" ht="15" customHeight="1" x14ac:dyDescent="0.2">
      <c r="A30" s="110" t="s">
        <v>51</v>
      </c>
      <c r="B30" s="110" t="s">
        <v>52</v>
      </c>
      <c r="C30" s="154">
        <v>0</v>
      </c>
      <c r="D30" s="155">
        <v>0</v>
      </c>
      <c r="E30" s="218"/>
      <c r="F30" s="219">
        <v>0</v>
      </c>
      <c r="G30" s="155">
        <v>0</v>
      </c>
    </row>
    <row r="31" spans="1:7" s="149" customFormat="1" ht="15" customHeight="1" x14ac:dyDescent="0.2">
      <c r="A31" s="110" t="s">
        <v>53</v>
      </c>
      <c r="B31" s="110" t="s">
        <v>54</v>
      </c>
      <c r="C31" s="154">
        <v>2400000</v>
      </c>
      <c r="D31" s="155">
        <v>5215972.8499999996</v>
      </c>
      <c r="E31" s="218">
        <v>4006000</v>
      </c>
      <c r="F31" s="219">
        <v>4086120</v>
      </c>
      <c r="G31" s="155">
        <v>4167842.4</v>
      </c>
    </row>
    <row r="32" spans="1:7" s="149" customFormat="1" ht="15" customHeight="1" thickBot="1" x14ac:dyDescent="0.25">
      <c r="A32" s="181" t="s">
        <v>55</v>
      </c>
      <c r="B32" s="181" t="s">
        <v>56</v>
      </c>
      <c r="C32" s="182">
        <f>C25-SUM(C26:C31)</f>
        <v>636578.06000000052</v>
      </c>
      <c r="D32" s="183">
        <f>D25-SUM(D26:D31)</f>
        <v>987784.3900000006</v>
      </c>
      <c r="E32" s="182">
        <v>553783</v>
      </c>
      <c r="F32" s="182">
        <v>564858.66</v>
      </c>
      <c r="G32" s="182">
        <v>576155.82999999996</v>
      </c>
    </row>
    <row r="33" spans="1:7" s="149" customFormat="1" ht="15" customHeight="1" x14ac:dyDescent="0.2">
      <c r="A33" s="178" t="s">
        <v>9</v>
      </c>
      <c r="B33" s="178" t="s">
        <v>10</v>
      </c>
      <c r="C33" s="180">
        <f>C3</f>
        <v>89016842.420000002</v>
      </c>
      <c r="D33" s="180">
        <f>D3</f>
        <v>88037746.760000005</v>
      </c>
      <c r="E33" s="180">
        <f t="shared" ref="E33:G33" si="9">E3</f>
        <v>88636784.519999996</v>
      </c>
      <c r="F33" s="180">
        <f t="shared" si="9"/>
        <v>104479998.59060001</v>
      </c>
      <c r="G33" s="180">
        <f t="shared" si="9"/>
        <v>106252953.00968601</v>
      </c>
    </row>
    <row r="34" spans="1:7" s="149" customFormat="1" ht="15" customHeight="1" x14ac:dyDescent="0.2">
      <c r="A34" s="110" t="s">
        <v>57</v>
      </c>
      <c r="B34" s="110" t="s">
        <v>58</v>
      </c>
      <c r="C34" s="154">
        <v>14543008.630000001</v>
      </c>
      <c r="D34" s="155">
        <v>14530411.09</v>
      </c>
      <c r="E34" s="218">
        <v>14937080.279999999</v>
      </c>
      <c r="F34" s="219">
        <v>14924632.73</v>
      </c>
      <c r="G34" s="155">
        <v>14912185.939999999</v>
      </c>
    </row>
    <row r="35" spans="1:7" s="149" customFormat="1" ht="15" customHeight="1" x14ac:dyDescent="0.2">
      <c r="A35" s="150" t="s">
        <v>59</v>
      </c>
      <c r="B35" s="150" t="s">
        <v>60</v>
      </c>
      <c r="C35" s="154">
        <v>2031246.64</v>
      </c>
      <c r="D35" s="155">
        <v>2024820.56</v>
      </c>
      <c r="E35" s="218">
        <v>2031170.05</v>
      </c>
      <c r="F35" s="219">
        <v>2031170</v>
      </c>
      <c r="G35" s="155">
        <v>2071665.79</v>
      </c>
    </row>
    <row r="36" spans="1:7" s="149" customFormat="1" ht="30" customHeight="1" x14ac:dyDescent="0.2">
      <c r="A36" s="110" t="s">
        <v>61</v>
      </c>
      <c r="B36" s="110" t="s">
        <v>62</v>
      </c>
      <c r="C36" s="154">
        <v>502085.65</v>
      </c>
      <c r="D36" s="155">
        <v>522999.33</v>
      </c>
      <c r="E36" s="218">
        <v>550193.55000000005</v>
      </c>
      <c r="F36" s="218">
        <v>550193.55000000005</v>
      </c>
      <c r="G36" s="155">
        <v>550193.55000000005</v>
      </c>
    </row>
    <row r="37" spans="1:7" s="149" customFormat="1" ht="15" customHeight="1" x14ac:dyDescent="0.2">
      <c r="A37" s="150" t="s">
        <v>63</v>
      </c>
      <c r="B37" s="150" t="s">
        <v>64</v>
      </c>
      <c r="C37" s="154"/>
      <c r="D37" s="155"/>
      <c r="E37" s="218"/>
      <c r="F37" s="219"/>
      <c r="G37" s="155"/>
    </row>
    <row r="38" spans="1:7" s="149" customFormat="1" ht="15" customHeight="1" x14ac:dyDescent="0.2">
      <c r="A38" s="110" t="s">
        <v>65</v>
      </c>
      <c r="B38" s="110" t="s">
        <v>66</v>
      </c>
      <c r="C38" s="154">
        <v>31287271.23</v>
      </c>
      <c r="D38" s="155">
        <v>32488873.760000002</v>
      </c>
      <c r="E38" s="218">
        <v>33499536</v>
      </c>
      <c r="F38" s="219">
        <v>48507593.119999997</v>
      </c>
      <c r="G38" s="155">
        <v>49477744.9824</v>
      </c>
    </row>
    <row r="39" spans="1:7" s="149" customFormat="1" ht="15" customHeight="1" x14ac:dyDescent="0.2">
      <c r="A39" s="110" t="s">
        <v>67</v>
      </c>
      <c r="B39" s="110" t="s">
        <v>68</v>
      </c>
      <c r="C39" s="154">
        <v>3756958.32</v>
      </c>
      <c r="D39" s="155">
        <v>3831106.41</v>
      </c>
      <c r="E39" s="218">
        <v>3722720.78</v>
      </c>
      <c r="F39" s="219">
        <v>3839008</v>
      </c>
      <c r="G39" s="155">
        <v>3932258</v>
      </c>
    </row>
    <row r="40" spans="1:7" s="149" customFormat="1" ht="15" customHeight="1" x14ac:dyDescent="0.2">
      <c r="A40" s="150" t="s">
        <v>69</v>
      </c>
      <c r="B40" s="150" t="s">
        <v>70</v>
      </c>
      <c r="C40" s="154">
        <v>564428.15</v>
      </c>
      <c r="D40" s="155">
        <v>538659.61</v>
      </c>
      <c r="E40" s="218">
        <v>564428.15</v>
      </c>
      <c r="F40" s="218">
        <v>564428</v>
      </c>
      <c r="G40" s="155">
        <v>564428</v>
      </c>
    </row>
    <row r="41" spans="1:7" s="149" customFormat="1" ht="15" customHeight="1" x14ac:dyDescent="0.2">
      <c r="A41" s="110" t="s">
        <v>71</v>
      </c>
      <c r="B41" s="110" t="s">
        <v>71</v>
      </c>
      <c r="C41" s="154">
        <v>3610000</v>
      </c>
      <c r="D41" s="155">
        <v>3610000</v>
      </c>
      <c r="E41" s="218">
        <v>3610000</v>
      </c>
      <c r="F41" s="218">
        <v>3610000</v>
      </c>
      <c r="G41" s="155">
        <v>3610000</v>
      </c>
    </row>
    <row r="42" spans="1:7" s="149" customFormat="1" ht="15" customHeight="1" x14ac:dyDescent="0.2">
      <c r="A42" s="110" t="s">
        <v>72</v>
      </c>
      <c r="B42" s="110" t="s">
        <v>73</v>
      </c>
      <c r="C42" s="154">
        <v>15511827.58</v>
      </c>
      <c r="D42" s="155">
        <v>14055363.48</v>
      </c>
      <c r="E42" s="218">
        <v>13148779.560000001</v>
      </c>
      <c r="F42" s="219">
        <v>13584304</v>
      </c>
      <c r="G42" s="155">
        <v>14034456</v>
      </c>
    </row>
    <row r="43" spans="1:7" s="149" customFormat="1" ht="15" customHeight="1" x14ac:dyDescent="0.2">
      <c r="A43" s="110" t="s">
        <v>74</v>
      </c>
      <c r="B43" s="110" t="s">
        <v>75</v>
      </c>
      <c r="C43" s="154">
        <v>100000</v>
      </c>
      <c r="D43" s="155">
        <v>150000</v>
      </c>
      <c r="E43" s="218">
        <v>130000</v>
      </c>
      <c r="F43" s="218">
        <v>130000</v>
      </c>
      <c r="G43" s="155">
        <v>130000</v>
      </c>
    </row>
    <row r="44" spans="1:7" s="149" customFormat="1" ht="30" customHeight="1" x14ac:dyDescent="0.2">
      <c r="A44" s="150" t="s">
        <v>76</v>
      </c>
      <c r="B44" s="150" t="s">
        <v>77</v>
      </c>
      <c r="C44" s="154">
        <v>8709012.4899999984</v>
      </c>
      <c r="D44" s="155">
        <v>8769630.6699999999</v>
      </c>
      <c r="E44" s="218">
        <v>7969000</v>
      </c>
      <c r="F44" s="218">
        <v>7969000</v>
      </c>
      <c r="G44" s="155">
        <v>7969000</v>
      </c>
    </row>
    <row r="45" spans="1:7" s="149" customFormat="1" ht="30" customHeight="1" x14ac:dyDescent="0.2">
      <c r="A45" s="110" t="s">
        <v>78</v>
      </c>
      <c r="B45" s="110" t="s">
        <v>79</v>
      </c>
      <c r="C45" s="154">
        <v>2010072.57</v>
      </c>
      <c r="D45" s="155">
        <v>1776694.49</v>
      </c>
      <c r="E45" s="218">
        <v>1790256</v>
      </c>
      <c r="F45" s="218">
        <v>1790256</v>
      </c>
      <c r="G45" s="155">
        <v>1790256</v>
      </c>
    </row>
    <row r="46" spans="1:7" s="149" customFormat="1" ht="15" customHeight="1" x14ac:dyDescent="0.2">
      <c r="A46" s="110" t="s">
        <v>80</v>
      </c>
      <c r="B46" s="110" t="s">
        <v>81</v>
      </c>
      <c r="C46" s="154">
        <v>766401.38</v>
      </c>
      <c r="D46" s="155">
        <v>341625.15</v>
      </c>
      <c r="E46" s="218">
        <v>612794</v>
      </c>
      <c r="F46" s="219">
        <v>1099033.68</v>
      </c>
      <c r="G46" s="155">
        <v>1121014.3536</v>
      </c>
    </row>
    <row r="47" spans="1:7" s="149" customFormat="1" ht="29.45" customHeight="1" x14ac:dyDescent="0.2">
      <c r="A47" s="110" t="s">
        <v>82</v>
      </c>
      <c r="B47" s="110" t="s">
        <v>83</v>
      </c>
      <c r="C47" s="154">
        <v>1886131.82</v>
      </c>
      <c r="D47" s="155">
        <v>1910068.2</v>
      </c>
      <c r="E47" s="218">
        <v>1650689</v>
      </c>
      <c r="F47" s="218">
        <v>1650689</v>
      </c>
      <c r="G47" s="155">
        <v>1650689</v>
      </c>
    </row>
    <row r="48" spans="1:7" s="149" customFormat="1" ht="33.6" customHeight="1" x14ac:dyDescent="0.2">
      <c r="A48" s="110" t="s">
        <v>84</v>
      </c>
      <c r="B48" s="110" t="s">
        <v>85</v>
      </c>
      <c r="C48" s="154">
        <v>2092769.28</v>
      </c>
      <c r="D48" s="155">
        <v>3130385.19</v>
      </c>
      <c r="E48" s="218">
        <v>3414186</v>
      </c>
      <c r="F48" s="219">
        <v>3458570.4179999996</v>
      </c>
      <c r="G48" s="155">
        <v>3503531.8334339992</v>
      </c>
    </row>
    <row r="49" spans="1:7" s="149" customFormat="1" ht="30" customHeight="1" x14ac:dyDescent="0.2">
      <c r="A49" s="110" t="s">
        <v>86</v>
      </c>
      <c r="B49" s="110" t="s">
        <v>87</v>
      </c>
      <c r="C49" s="154">
        <v>2765832.71</v>
      </c>
      <c r="D49" s="155">
        <v>3376416.37</v>
      </c>
      <c r="E49" s="218">
        <v>2100000</v>
      </c>
      <c r="F49" s="219">
        <v>2142000</v>
      </c>
      <c r="G49" s="155">
        <v>2184840</v>
      </c>
    </row>
    <row r="50" spans="1:7" s="149" customFormat="1" ht="30" customHeight="1" x14ac:dyDescent="0.2">
      <c r="A50" s="110" t="s">
        <v>88</v>
      </c>
      <c r="B50" s="110" t="s">
        <v>89</v>
      </c>
      <c r="C50" s="154">
        <v>3684156.28</v>
      </c>
      <c r="D50" s="155">
        <v>2255429.65</v>
      </c>
      <c r="E50" s="218">
        <v>3063187</v>
      </c>
      <c r="F50" s="219">
        <v>3124450.74</v>
      </c>
      <c r="G50" s="155">
        <v>3186939.7548000002</v>
      </c>
    </row>
    <row r="51" spans="1:7" s="149" customFormat="1" ht="30" customHeight="1" x14ac:dyDescent="0.2">
      <c r="A51" s="110" t="s">
        <v>90</v>
      </c>
      <c r="B51" s="110" t="s">
        <v>91</v>
      </c>
      <c r="C51" s="154">
        <v>460825</v>
      </c>
      <c r="D51" s="155">
        <v>520543</v>
      </c>
      <c r="E51" s="218">
        <v>297040</v>
      </c>
      <c r="F51" s="219">
        <v>302980.8</v>
      </c>
      <c r="G51" s="155">
        <v>309040.41599999997</v>
      </c>
    </row>
    <row r="52" spans="1:7" s="149" customFormat="1" ht="30" customHeight="1" x14ac:dyDescent="0.2">
      <c r="A52" s="110" t="s">
        <v>92</v>
      </c>
      <c r="B52" s="110" t="s">
        <v>93</v>
      </c>
      <c r="C52" s="154">
        <v>73017.119999999995</v>
      </c>
      <c r="D52" s="155">
        <v>113934.45</v>
      </c>
      <c r="E52" s="218">
        <v>611017</v>
      </c>
      <c r="F52" s="218">
        <v>215000</v>
      </c>
      <c r="G52" s="155">
        <v>215000</v>
      </c>
    </row>
    <row r="53" spans="1:7" s="149" customFormat="1" ht="30" customHeight="1" x14ac:dyDescent="0.2">
      <c r="A53" s="110" t="s">
        <v>94</v>
      </c>
      <c r="B53" s="110" t="s">
        <v>95</v>
      </c>
      <c r="C53" s="154">
        <v>295435.15999999997</v>
      </c>
      <c r="D53" s="155">
        <v>304646.71000000002</v>
      </c>
      <c r="E53" s="218">
        <v>304646</v>
      </c>
      <c r="F53" s="218">
        <v>304646.71000000002</v>
      </c>
      <c r="G53" s="155">
        <v>304646.71000000002</v>
      </c>
    </row>
    <row r="54" spans="1:7" s="149" customFormat="1" ht="24" customHeight="1" x14ac:dyDescent="0.2">
      <c r="A54" s="110" t="s">
        <v>96</v>
      </c>
      <c r="B54" s="110" t="s">
        <v>97</v>
      </c>
      <c r="C54" s="154">
        <v>0</v>
      </c>
      <c r="D54" s="155">
        <v>0</v>
      </c>
      <c r="E54" s="218"/>
      <c r="F54" s="219"/>
      <c r="G54" s="155"/>
    </row>
    <row r="55" spans="1:7" s="149" customFormat="1" ht="42" customHeight="1" x14ac:dyDescent="0.2">
      <c r="A55" s="110" t="s">
        <v>98</v>
      </c>
      <c r="B55" s="110" t="s">
        <v>99</v>
      </c>
      <c r="C55" s="154">
        <v>141504.66</v>
      </c>
      <c r="D55" s="155">
        <v>128530.01</v>
      </c>
      <c r="E55" s="218"/>
      <c r="F55" s="219"/>
      <c r="G55" s="155"/>
    </row>
    <row r="56" spans="1:7" s="149" customFormat="1" ht="24" customHeight="1" x14ac:dyDescent="0.2">
      <c r="A56" s="110" t="s">
        <v>100</v>
      </c>
      <c r="B56" s="110" t="s">
        <v>101</v>
      </c>
      <c r="C56" s="154">
        <v>624578</v>
      </c>
      <c r="D56" s="155">
        <v>624578</v>
      </c>
      <c r="E56" s="218">
        <v>674748</v>
      </c>
      <c r="F56" s="218">
        <v>674748</v>
      </c>
      <c r="G56" s="218">
        <v>674748</v>
      </c>
    </row>
    <row r="57" spans="1:7" s="149" customFormat="1" ht="15" customHeight="1" thickBot="1" x14ac:dyDescent="0.25">
      <c r="A57" s="184" t="s">
        <v>102</v>
      </c>
      <c r="B57" s="184" t="s">
        <v>103</v>
      </c>
      <c r="C57" s="182">
        <f>C33-SUM(C34:C43,C45:C56)</f>
        <v>2309292.2400000244</v>
      </c>
      <c r="D57" s="183">
        <f>D33-SUM(D34:D43,D45:D56)</f>
        <v>1802661.2999999821</v>
      </c>
      <c r="E57" s="183">
        <f>E33-SUM(E34:E43,E45:E56)</f>
        <v>1924313.150000006</v>
      </c>
      <c r="F57" s="183">
        <f t="shared" ref="F57:G57" si="10">F33-SUM(F34:F43,F45:F56)</f>
        <v>1976293.8426000178</v>
      </c>
      <c r="G57" s="183">
        <f t="shared" si="10"/>
        <v>2029314.6794520169</v>
      </c>
    </row>
    <row r="58" spans="1:7" s="149" customFormat="1" ht="15" customHeight="1" thickBot="1" x14ac:dyDescent="0.25">
      <c r="A58" s="185"/>
      <c r="B58" s="185"/>
      <c r="C58" s="213" t="s">
        <v>2</v>
      </c>
      <c r="D58" s="214" t="s">
        <v>590</v>
      </c>
      <c r="E58" s="215" t="s">
        <v>591</v>
      </c>
      <c r="F58" s="221" t="s">
        <v>5</v>
      </c>
      <c r="G58" s="222" t="s">
        <v>6</v>
      </c>
    </row>
    <row r="59" spans="1:7" s="149" customFormat="1" ht="15" customHeight="1" thickBot="1" x14ac:dyDescent="0.25">
      <c r="A59" s="111" t="s">
        <v>11</v>
      </c>
      <c r="B59" s="111" t="s">
        <v>12</v>
      </c>
      <c r="C59" s="186">
        <f>C4</f>
        <v>3644845.37</v>
      </c>
      <c r="D59" s="187">
        <f>D4</f>
        <v>2156605.33</v>
      </c>
      <c r="E59" s="186">
        <f>E4</f>
        <v>1658398.52</v>
      </c>
      <c r="F59" s="187">
        <f>F4</f>
        <v>1689041.7762</v>
      </c>
      <c r="G59" s="188">
        <f>G4</f>
        <v>1722822.611724</v>
      </c>
    </row>
    <row r="60" spans="1:7" s="149" customFormat="1" ht="27" customHeight="1" x14ac:dyDescent="0.2">
      <c r="A60" s="169" t="s">
        <v>104</v>
      </c>
      <c r="B60" s="169" t="s">
        <v>105</v>
      </c>
      <c r="C60" s="199">
        <v>0</v>
      </c>
      <c r="D60" s="200">
        <v>0</v>
      </c>
      <c r="E60" s="199"/>
      <c r="F60" s="226"/>
      <c r="G60" s="227"/>
    </row>
    <row r="61" spans="1:7" s="149" customFormat="1" ht="15" customHeight="1" x14ac:dyDescent="0.2">
      <c r="A61" s="110" t="s">
        <v>106</v>
      </c>
      <c r="B61" s="110" t="s">
        <v>107</v>
      </c>
      <c r="C61" s="154">
        <v>1003902.94</v>
      </c>
      <c r="D61" s="155">
        <v>1060361.72</v>
      </c>
      <c r="E61" s="218">
        <v>1060327</v>
      </c>
      <c r="F61" s="219">
        <v>1081533.54</v>
      </c>
      <c r="G61" s="155">
        <v>1103164.2108</v>
      </c>
    </row>
    <row r="62" spans="1:7" s="149" customFormat="1" ht="15" customHeight="1" x14ac:dyDescent="0.2">
      <c r="A62" s="110" t="s">
        <v>108</v>
      </c>
      <c r="B62" s="110" t="s">
        <v>109</v>
      </c>
      <c r="C62" s="154">
        <v>2050110.95</v>
      </c>
      <c r="D62" s="155">
        <v>471835.81</v>
      </c>
      <c r="E62" s="218">
        <v>471835.81</v>
      </c>
      <c r="F62" s="219">
        <v>481272.52620000002</v>
      </c>
      <c r="G62" s="155">
        <v>490897.97672400001</v>
      </c>
    </row>
    <row r="63" spans="1:7" s="149" customFormat="1" ht="15" customHeight="1" x14ac:dyDescent="0.2">
      <c r="A63" s="110" t="s">
        <v>110</v>
      </c>
      <c r="B63" s="110" t="s">
        <v>111</v>
      </c>
      <c r="C63" s="154"/>
      <c r="D63" s="155"/>
      <c r="E63" s="218"/>
      <c r="F63" s="219"/>
      <c r="G63" s="155">
        <v>0</v>
      </c>
    </row>
    <row r="64" spans="1:7" s="149" customFormat="1" ht="15" customHeight="1" x14ac:dyDescent="0.2">
      <c r="A64" s="110" t="s">
        <v>112</v>
      </c>
      <c r="B64" s="110" t="s">
        <v>113</v>
      </c>
      <c r="C64" s="154">
        <v>38902.75</v>
      </c>
      <c r="D64" s="155">
        <v>19735.560000000001</v>
      </c>
      <c r="E64" s="218">
        <v>41222</v>
      </c>
      <c r="F64" s="219">
        <v>41222</v>
      </c>
      <c r="G64" s="155">
        <v>42046.44</v>
      </c>
    </row>
    <row r="65" spans="1:7" s="149" customFormat="1" ht="15" customHeight="1" thickBot="1" x14ac:dyDescent="0.25">
      <c r="A65" s="169" t="s">
        <v>114</v>
      </c>
      <c r="B65" s="169" t="s">
        <v>115</v>
      </c>
      <c r="C65" s="189">
        <f>C59-SUM(C60:C64)</f>
        <v>551928.73000000045</v>
      </c>
      <c r="D65" s="189">
        <f t="shared" ref="D65:G65" si="11">D59-SUM(D60:D64)</f>
        <v>604672.24</v>
      </c>
      <c r="E65" s="189">
        <f t="shared" si="11"/>
        <v>85013.709999999963</v>
      </c>
      <c r="F65" s="189">
        <f t="shared" si="11"/>
        <v>85013.709999999963</v>
      </c>
      <c r="G65" s="189">
        <f t="shared" si="11"/>
        <v>86713.984200000064</v>
      </c>
    </row>
    <row r="66" spans="1:7" s="163" customFormat="1" ht="15" customHeight="1" thickBot="1" x14ac:dyDescent="0.25">
      <c r="A66" s="111" t="s">
        <v>17</v>
      </c>
      <c r="B66" s="111" t="s">
        <v>18</v>
      </c>
      <c r="C66" s="190">
        <f>C59+C33+C25</f>
        <v>100598487.08000001</v>
      </c>
      <c r="D66" s="187">
        <f>D59+D33+D25</f>
        <v>100587456.11</v>
      </c>
      <c r="E66" s="186">
        <f>E59+E33+E25</f>
        <v>99281525.039999992</v>
      </c>
      <c r="F66" s="187">
        <f>F59+F33+F25</f>
        <v>115835109.20680001</v>
      </c>
      <c r="G66" s="188">
        <f>G59+G33+G25</f>
        <v>117835165.83821002</v>
      </c>
    </row>
    <row r="67" spans="1:7" s="149" customFormat="1" ht="15" customHeight="1" thickBot="1" x14ac:dyDescent="0.25">
      <c r="A67" s="191" t="s">
        <v>116</v>
      </c>
      <c r="B67" s="191" t="s">
        <v>117</v>
      </c>
      <c r="C67" s="213" t="s">
        <v>2</v>
      </c>
      <c r="D67" s="214" t="s">
        <v>590</v>
      </c>
      <c r="E67" s="215" t="s">
        <v>591</v>
      </c>
      <c r="F67" s="221" t="s">
        <v>5</v>
      </c>
      <c r="G67" s="222" t="s">
        <v>6</v>
      </c>
    </row>
    <row r="68" spans="1:7" s="149" customFormat="1" ht="15" customHeight="1" x14ac:dyDescent="0.2">
      <c r="A68" s="178" t="s">
        <v>21</v>
      </c>
      <c r="B68" s="178" t="s">
        <v>22</v>
      </c>
      <c r="C68" s="179">
        <f>C9</f>
        <v>47055873.18</v>
      </c>
      <c r="D68" s="180">
        <f>D9</f>
        <v>52608462.219999999</v>
      </c>
      <c r="E68" s="180">
        <f t="shared" ref="E68:G68" si="12">E9</f>
        <v>51222410.619999997</v>
      </c>
      <c r="F68" s="180">
        <f t="shared" si="12"/>
        <v>51155005.71695523</v>
      </c>
      <c r="G68" s="180">
        <f t="shared" si="12"/>
        <v>50489263.909714147</v>
      </c>
    </row>
    <row r="69" spans="1:7" s="149" customFormat="1" ht="15" customHeight="1" x14ac:dyDescent="0.2">
      <c r="A69" s="110" t="s">
        <v>118</v>
      </c>
      <c r="B69" s="110" t="s">
        <v>119</v>
      </c>
      <c r="C69" s="154">
        <v>8327988.3099999996</v>
      </c>
      <c r="D69" s="155">
        <v>8690832.9600000009</v>
      </c>
      <c r="E69" s="218">
        <v>9153347.0899999999</v>
      </c>
      <c r="F69" s="219">
        <v>9439846.8539170008</v>
      </c>
      <c r="G69" s="155">
        <v>9751361.8000962604</v>
      </c>
    </row>
    <row r="70" spans="1:7" s="149" customFormat="1" ht="15" customHeight="1" x14ac:dyDescent="0.2">
      <c r="A70" s="110" t="s">
        <v>120</v>
      </c>
      <c r="B70" s="110" t="s">
        <v>121</v>
      </c>
      <c r="C70" s="154">
        <v>835359.02</v>
      </c>
      <c r="D70" s="155">
        <v>865185.83</v>
      </c>
      <c r="E70" s="218">
        <v>941453.63</v>
      </c>
      <c r="F70" s="219">
        <v>970921.12861900008</v>
      </c>
      <c r="G70" s="155">
        <v>1002961.525863427</v>
      </c>
    </row>
    <row r="71" spans="1:7" s="149" customFormat="1" ht="15" customHeight="1" x14ac:dyDescent="0.2">
      <c r="A71" s="110" t="s">
        <v>122</v>
      </c>
      <c r="B71" s="110" t="s">
        <v>123</v>
      </c>
      <c r="C71" s="154">
        <v>2917526.63</v>
      </c>
      <c r="D71" s="155">
        <v>3639432.39</v>
      </c>
      <c r="E71" s="218">
        <v>3427024.19</v>
      </c>
      <c r="F71" s="219">
        <v>3534290.0471470002</v>
      </c>
      <c r="G71" s="155">
        <v>3650921.6187028508</v>
      </c>
    </row>
    <row r="72" spans="1:7" s="149" customFormat="1" ht="15" customHeight="1" x14ac:dyDescent="0.2">
      <c r="A72" s="110" t="s">
        <v>124</v>
      </c>
      <c r="B72" s="110" t="s">
        <v>125</v>
      </c>
      <c r="C72" s="154">
        <v>532329.62</v>
      </c>
      <c r="D72" s="155">
        <v>541992.64</v>
      </c>
      <c r="E72" s="218">
        <v>675651.7</v>
      </c>
      <c r="F72" s="219">
        <v>696799.59820999997</v>
      </c>
      <c r="G72" s="155">
        <v>719793.98495092988</v>
      </c>
    </row>
    <row r="73" spans="1:7" s="149" customFormat="1" ht="15" customHeight="1" x14ac:dyDescent="0.2">
      <c r="A73" s="110" t="s">
        <v>126</v>
      </c>
      <c r="B73" s="110" t="s">
        <v>127</v>
      </c>
      <c r="C73" s="154">
        <v>17655766.100000001</v>
      </c>
      <c r="D73" s="155">
        <v>19283858.350000001</v>
      </c>
      <c r="E73" s="218">
        <v>18394040</v>
      </c>
      <c r="F73" s="219">
        <v>16851936.901900001</v>
      </c>
      <c r="G73" s="155">
        <v>15819005.819662701</v>
      </c>
    </row>
    <row r="74" spans="1:7" s="149" customFormat="1" ht="15" customHeight="1" x14ac:dyDescent="0.2">
      <c r="A74" s="110" t="s">
        <v>128</v>
      </c>
      <c r="B74" s="110" t="s">
        <v>129</v>
      </c>
      <c r="C74" s="154">
        <v>56352.31</v>
      </c>
      <c r="D74" s="155">
        <v>157384.94</v>
      </c>
      <c r="E74" s="218">
        <v>120000</v>
      </c>
      <c r="F74" s="218">
        <v>120000</v>
      </c>
      <c r="G74" s="155">
        <v>120000</v>
      </c>
    </row>
    <row r="75" spans="1:7" s="149" customFormat="1" ht="30" customHeight="1" x14ac:dyDescent="0.2">
      <c r="A75" s="110" t="s">
        <v>130</v>
      </c>
      <c r="B75" s="110" t="s">
        <v>131</v>
      </c>
      <c r="C75" s="154">
        <v>8511000.2200000007</v>
      </c>
      <c r="D75" s="155">
        <v>8508748.4199999999</v>
      </c>
      <c r="E75" s="218">
        <v>7969000</v>
      </c>
      <c r="F75" s="218">
        <v>7969000</v>
      </c>
      <c r="G75" s="155">
        <v>7969000</v>
      </c>
    </row>
    <row r="76" spans="1:7" s="149" customFormat="1" ht="24" customHeight="1" x14ac:dyDescent="0.2">
      <c r="A76" s="110" t="s">
        <v>132</v>
      </c>
      <c r="B76" s="110" t="s">
        <v>133</v>
      </c>
      <c r="C76" s="154">
        <v>0</v>
      </c>
      <c r="D76" s="155">
        <v>0</v>
      </c>
      <c r="E76" s="218"/>
      <c r="F76" s="219"/>
      <c r="G76" s="155"/>
    </row>
    <row r="77" spans="1:7" s="149" customFormat="1" ht="15" customHeight="1" x14ac:dyDescent="0.2">
      <c r="A77" s="110" t="s">
        <v>134</v>
      </c>
      <c r="B77" s="110" t="s">
        <v>135</v>
      </c>
      <c r="C77" s="154">
        <v>30910.18</v>
      </c>
      <c r="D77" s="155">
        <v>28808.45</v>
      </c>
      <c r="E77" s="218">
        <v>79466.31</v>
      </c>
      <c r="F77" s="219">
        <v>81953.605502999999</v>
      </c>
      <c r="G77" s="155">
        <v>84658.074484598998</v>
      </c>
    </row>
    <row r="78" spans="1:7" s="149" customFormat="1" ht="15" customHeight="1" x14ac:dyDescent="0.2">
      <c r="A78" s="110" t="s">
        <v>136</v>
      </c>
      <c r="B78" s="110" t="s">
        <v>137</v>
      </c>
      <c r="C78" s="154">
        <v>2163401.6</v>
      </c>
      <c r="D78" s="155">
        <v>2286280.7000000002</v>
      </c>
      <c r="E78" s="218">
        <v>2444928</v>
      </c>
      <c r="F78" s="219">
        <v>2521454.2464000001</v>
      </c>
      <c r="G78" s="155">
        <v>2604662.2365311999</v>
      </c>
    </row>
    <row r="79" spans="1:7" s="149" customFormat="1" ht="15" customHeight="1" x14ac:dyDescent="0.2">
      <c r="A79" s="110" t="s">
        <v>138</v>
      </c>
      <c r="B79" s="110" t="s">
        <v>139</v>
      </c>
      <c r="C79" s="154">
        <v>8154713.5099999998</v>
      </c>
      <c r="D79" s="155">
        <v>9030911.6699999999</v>
      </c>
      <c r="E79" s="218">
        <v>8775867</v>
      </c>
      <c r="F79" s="219">
        <v>8142649.2406000011</v>
      </c>
      <c r="G79" s="155">
        <v>7700008.6655398011</v>
      </c>
    </row>
    <row r="80" spans="1:7" s="149" customFormat="1" ht="15" customHeight="1" x14ac:dyDescent="0.2">
      <c r="A80" s="110" t="s">
        <v>140</v>
      </c>
      <c r="B80" s="110" t="s">
        <v>141</v>
      </c>
      <c r="C80" s="154">
        <v>4552205.4800000004</v>
      </c>
      <c r="D80" s="155">
        <v>5335173.41</v>
      </c>
      <c r="E80" s="218">
        <v>3889066.37</v>
      </c>
      <c r="F80" s="219">
        <v>3417264.4859562251</v>
      </c>
      <c r="G80" s="155">
        <v>3538505.8649927806</v>
      </c>
    </row>
    <row r="81" spans="1:7" s="149" customFormat="1" ht="29.45" customHeight="1" x14ac:dyDescent="0.2">
      <c r="A81" s="148" t="s">
        <v>142</v>
      </c>
      <c r="B81" s="148" t="s">
        <v>143</v>
      </c>
      <c r="C81" s="154">
        <v>0</v>
      </c>
      <c r="D81" s="155">
        <v>0</v>
      </c>
      <c r="E81" s="218">
        <f>E73*3/100</f>
        <v>551821.19999999995</v>
      </c>
      <c r="F81" s="218">
        <f>F73*3/100</f>
        <v>505558.10705700004</v>
      </c>
      <c r="G81" s="218">
        <f>G73*3/100</f>
        <v>474570.17458988097</v>
      </c>
    </row>
    <row r="82" spans="1:7" s="149" customFormat="1" ht="15" customHeight="1" x14ac:dyDescent="0.2">
      <c r="A82" s="110" t="s">
        <v>144</v>
      </c>
      <c r="B82" s="110" t="s">
        <v>145</v>
      </c>
      <c r="C82" s="154">
        <v>1705937.46</v>
      </c>
      <c r="D82" s="155">
        <v>2249633.4900000002</v>
      </c>
      <c r="E82" s="218">
        <v>2431208</v>
      </c>
      <c r="F82" s="219">
        <v>2229832.16</v>
      </c>
      <c r="G82" s="155">
        <v>2274428.8032</v>
      </c>
    </row>
    <row r="83" spans="1:7" s="149" customFormat="1" ht="15" customHeight="1" x14ac:dyDescent="0.2">
      <c r="A83" s="148" t="s">
        <v>146</v>
      </c>
      <c r="B83" s="148" t="s">
        <v>147</v>
      </c>
      <c r="C83" s="154"/>
      <c r="D83" s="155"/>
      <c r="E83" s="218">
        <v>1006274.83</v>
      </c>
      <c r="F83" s="219">
        <v>1176400.3266</v>
      </c>
      <c r="G83" s="155">
        <v>1199928.3331319999</v>
      </c>
    </row>
    <row r="84" spans="1:7" s="149" customFormat="1" ht="15" customHeight="1" x14ac:dyDescent="0.2">
      <c r="A84" s="148" t="s">
        <v>148</v>
      </c>
      <c r="B84" s="148" t="s">
        <v>149</v>
      </c>
      <c r="C84" s="154"/>
      <c r="D84" s="155"/>
      <c r="E84" s="218">
        <v>1424933.98</v>
      </c>
      <c r="F84" s="219">
        <v>1053432.6595999999</v>
      </c>
      <c r="G84" s="155">
        <v>1074501.3127919999</v>
      </c>
    </row>
    <row r="85" spans="1:7" s="149" customFormat="1" ht="15" customHeight="1" x14ac:dyDescent="0.2">
      <c r="A85" s="110" t="s">
        <v>150</v>
      </c>
      <c r="B85" s="110" t="s">
        <v>151</v>
      </c>
      <c r="C85" s="154">
        <v>321395.23</v>
      </c>
      <c r="D85" s="155">
        <v>759849.64</v>
      </c>
      <c r="E85" s="218">
        <v>890356.31</v>
      </c>
      <c r="F85" s="219">
        <v>918224.46250300016</v>
      </c>
      <c r="G85" s="155">
        <v>948525.86976559914</v>
      </c>
    </row>
    <row r="86" spans="1:7" s="149" customFormat="1" ht="15" customHeight="1" x14ac:dyDescent="0.2">
      <c r="A86" s="110" t="s">
        <v>152</v>
      </c>
      <c r="B86" s="110" t="s">
        <v>153</v>
      </c>
      <c r="C86" s="154">
        <v>0</v>
      </c>
      <c r="D86" s="155">
        <v>0</v>
      </c>
      <c r="E86" s="218"/>
      <c r="F86" s="219"/>
      <c r="G86" s="155"/>
    </row>
    <row r="87" spans="1:7" s="149" customFormat="1" ht="15" customHeight="1" thickBot="1" x14ac:dyDescent="0.25">
      <c r="A87" s="192" t="s">
        <v>154</v>
      </c>
      <c r="B87" s="192" t="s">
        <v>155</v>
      </c>
      <c r="C87" s="209">
        <f>C68-SUM(C69:C74,C76:C80)-SUM(C82:C85)</f>
        <v>-198012.27000000561</v>
      </c>
      <c r="D87" s="209">
        <f>D68-SUM(D69:D74,D76:D80)-SUM(D82:D85)</f>
        <v>-260882.25000000512</v>
      </c>
      <c r="E87" s="193"/>
      <c r="F87" s="193"/>
      <c r="G87" s="193"/>
    </row>
    <row r="88" spans="1:7" s="149" customFormat="1" ht="15" customHeight="1" x14ac:dyDescent="0.2">
      <c r="A88" s="178" t="s">
        <v>23</v>
      </c>
      <c r="B88" s="178" t="s">
        <v>24</v>
      </c>
      <c r="C88" s="179">
        <f>C10</f>
        <v>9149112.2799999993</v>
      </c>
      <c r="D88" s="180">
        <f>D10</f>
        <v>10683841.460000001</v>
      </c>
      <c r="E88" s="180">
        <f t="shared" ref="E88:G88" si="13">E10</f>
        <v>11603303.949999999</v>
      </c>
      <c r="F88" s="180">
        <f t="shared" si="13"/>
        <v>11180370.028999999</v>
      </c>
      <c r="G88" s="180">
        <f t="shared" si="13"/>
        <v>11403977.429579999</v>
      </c>
    </row>
    <row r="89" spans="1:7" s="149" customFormat="1" ht="15" customHeight="1" x14ac:dyDescent="0.2">
      <c r="A89" s="110" t="s">
        <v>156</v>
      </c>
      <c r="B89" s="110" t="s">
        <v>157</v>
      </c>
      <c r="C89" s="154">
        <v>179287.22</v>
      </c>
      <c r="D89" s="155">
        <v>321908.51</v>
      </c>
      <c r="E89" s="218">
        <v>291661.59000000003</v>
      </c>
      <c r="F89" s="219">
        <v>297494.82180000003</v>
      </c>
      <c r="G89" s="155">
        <v>303444.71823600004</v>
      </c>
    </row>
    <row r="90" spans="1:7" s="149" customFormat="1" ht="15" customHeight="1" x14ac:dyDescent="0.2">
      <c r="A90" s="148" t="s">
        <v>158</v>
      </c>
      <c r="B90" s="148" t="s">
        <v>159</v>
      </c>
      <c r="C90" s="154">
        <v>8629.94</v>
      </c>
      <c r="D90" s="155">
        <v>23186.1</v>
      </c>
      <c r="E90" s="218">
        <v>13911.66</v>
      </c>
      <c r="F90" s="219">
        <v>14189.8932</v>
      </c>
      <c r="G90" s="155">
        <v>14473.691064000001</v>
      </c>
    </row>
    <row r="91" spans="1:7" s="149" customFormat="1" ht="15" customHeight="1" x14ac:dyDescent="0.2">
      <c r="A91" s="194" t="s">
        <v>160</v>
      </c>
      <c r="B91" s="194" t="s">
        <v>161</v>
      </c>
      <c r="C91" s="154">
        <v>0</v>
      </c>
      <c r="D91" s="155">
        <v>0</v>
      </c>
      <c r="E91" s="218"/>
      <c r="F91" s="219">
        <v>0</v>
      </c>
      <c r="G91" s="155">
        <v>0</v>
      </c>
    </row>
    <row r="92" spans="1:7" s="149" customFormat="1" ht="30" customHeight="1" x14ac:dyDescent="0.2">
      <c r="A92" s="195" t="s">
        <v>162</v>
      </c>
      <c r="B92" s="195" t="s">
        <v>163</v>
      </c>
      <c r="C92" s="154">
        <v>0</v>
      </c>
      <c r="D92" s="155">
        <v>0</v>
      </c>
      <c r="E92" s="218"/>
      <c r="F92" s="219">
        <v>0</v>
      </c>
      <c r="G92" s="155">
        <v>0</v>
      </c>
    </row>
    <row r="93" spans="1:7" s="149" customFormat="1" ht="15" customHeight="1" x14ac:dyDescent="0.2">
      <c r="A93" s="110" t="s">
        <v>164</v>
      </c>
      <c r="B93" s="110" t="s">
        <v>165</v>
      </c>
      <c r="C93" s="154">
        <v>1599371.22</v>
      </c>
      <c r="D93" s="155">
        <v>1833705.48</v>
      </c>
      <c r="E93" s="218">
        <v>1893452.51</v>
      </c>
      <c r="F93" s="219">
        <v>1931321.5601999999</v>
      </c>
      <c r="G93" s="155">
        <v>1969947.991404</v>
      </c>
    </row>
    <row r="94" spans="1:7" s="149" customFormat="1" ht="27.6" customHeight="1" x14ac:dyDescent="0.2">
      <c r="A94" s="148" t="s">
        <v>166</v>
      </c>
      <c r="B94" s="148" t="s">
        <v>167</v>
      </c>
      <c r="C94" s="154">
        <v>5125.22</v>
      </c>
      <c r="D94" s="155">
        <v>8167.6</v>
      </c>
      <c r="E94" s="218">
        <v>9524.64</v>
      </c>
      <c r="F94" s="219">
        <v>9715.1327999999994</v>
      </c>
      <c r="G94" s="155">
        <v>9909.4354559999992</v>
      </c>
    </row>
    <row r="95" spans="1:7" s="149" customFormat="1" ht="15" customHeight="1" x14ac:dyDescent="0.2">
      <c r="A95" s="194" t="s">
        <v>168</v>
      </c>
      <c r="B95" s="194" t="s">
        <v>169</v>
      </c>
      <c r="C95" s="154">
        <v>289206.17</v>
      </c>
      <c r="D95" s="155">
        <v>372453.19</v>
      </c>
      <c r="E95" s="218">
        <v>358640</v>
      </c>
      <c r="F95" s="219">
        <v>365812.8</v>
      </c>
      <c r="G95" s="155">
        <v>373129.05599999998</v>
      </c>
    </row>
    <row r="96" spans="1:7" s="149" customFormat="1" ht="25.7" customHeight="1" x14ac:dyDescent="0.2">
      <c r="A96" s="194" t="s">
        <v>170</v>
      </c>
      <c r="B96" s="194" t="s">
        <v>171</v>
      </c>
      <c r="C96" s="154">
        <v>295658.89</v>
      </c>
      <c r="D96" s="155">
        <v>404581.49</v>
      </c>
      <c r="E96" s="218">
        <v>423685.01</v>
      </c>
      <c r="F96" s="219">
        <v>432158.71020000003</v>
      </c>
      <c r="G96" s="155">
        <v>440801.88440400001</v>
      </c>
    </row>
    <row r="97" spans="1:7" s="149" customFormat="1" ht="25.7" customHeight="1" x14ac:dyDescent="0.2">
      <c r="A97" s="148" t="s">
        <v>172</v>
      </c>
      <c r="B97" s="148" t="s">
        <v>173</v>
      </c>
      <c r="C97" s="154">
        <v>38894.58</v>
      </c>
      <c r="D97" s="155">
        <v>48975.09</v>
      </c>
      <c r="E97" s="218">
        <v>60573.120000000003</v>
      </c>
      <c r="F97" s="219">
        <v>61784.582400000007</v>
      </c>
      <c r="G97" s="155">
        <v>63020.274048000007</v>
      </c>
    </row>
    <row r="98" spans="1:7" s="149" customFormat="1" ht="15" customHeight="1" x14ac:dyDescent="0.2">
      <c r="A98" s="110" t="s">
        <v>174</v>
      </c>
      <c r="B98" s="110" t="s">
        <v>175</v>
      </c>
      <c r="C98" s="154">
        <v>3515260.4</v>
      </c>
      <c r="D98" s="155">
        <v>3443183.21</v>
      </c>
      <c r="E98" s="218">
        <v>3095597.31</v>
      </c>
      <c r="F98" s="219">
        <v>3007509.2562000002</v>
      </c>
      <c r="G98" s="155">
        <v>3067659.4413240002</v>
      </c>
    </row>
    <row r="99" spans="1:7" s="149" customFormat="1" ht="15" customHeight="1" x14ac:dyDescent="0.2">
      <c r="A99" s="148" t="s">
        <v>176</v>
      </c>
      <c r="B99" s="148" t="s">
        <v>177</v>
      </c>
      <c r="C99" s="154">
        <v>1254946.17</v>
      </c>
      <c r="D99" s="155">
        <v>1280365.8799999999</v>
      </c>
      <c r="E99" s="218">
        <v>1126865</v>
      </c>
      <c r="F99" s="219">
        <v>999402.3</v>
      </c>
      <c r="G99" s="155">
        <v>1019390.346</v>
      </c>
    </row>
    <row r="100" spans="1:7" s="149" customFormat="1" ht="15" customHeight="1" x14ac:dyDescent="0.2">
      <c r="A100" s="148" t="s">
        <v>178</v>
      </c>
      <c r="B100" s="148" t="s">
        <v>179</v>
      </c>
      <c r="C100" s="154">
        <v>112967.61</v>
      </c>
      <c r="D100" s="155">
        <v>144886.42000000001</v>
      </c>
      <c r="E100" s="218">
        <v>149370</v>
      </c>
      <c r="F100" s="219">
        <v>152357.4</v>
      </c>
      <c r="G100" s="155">
        <v>155404.54800000001</v>
      </c>
    </row>
    <row r="101" spans="1:7" s="149" customFormat="1" ht="15" customHeight="1" x14ac:dyDescent="0.2">
      <c r="A101" s="194" t="s">
        <v>180</v>
      </c>
      <c r="B101" s="194" t="s">
        <v>181</v>
      </c>
      <c r="C101" s="154">
        <v>10323.86</v>
      </c>
      <c r="D101" s="155">
        <v>24999.64</v>
      </c>
      <c r="E101" s="218">
        <v>14999.78</v>
      </c>
      <c r="F101" s="219">
        <v>15299.775600000001</v>
      </c>
      <c r="G101" s="155">
        <v>15605.771112</v>
      </c>
    </row>
    <row r="102" spans="1:7" s="149" customFormat="1" ht="15" customHeight="1" x14ac:dyDescent="0.2">
      <c r="A102" s="110" t="s">
        <v>182</v>
      </c>
      <c r="B102" s="110" t="s">
        <v>183</v>
      </c>
      <c r="C102" s="154">
        <v>3485356.97</v>
      </c>
      <c r="D102" s="155">
        <v>4670027.46</v>
      </c>
      <c r="E102" s="218">
        <v>5723865.4900000002</v>
      </c>
      <c r="F102" s="219">
        <v>5333342.7998000002</v>
      </c>
      <c r="G102" s="155">
        <v>5440009.6557959998</v>
      </c>
    </row>
    <row r="103" spans="1:7" s="149" customFormat="1" ht="15" customHeight="1" x14ac:dyDescent="0.2">
      <c r="A103" s="148" t="s">
        <v>184</v>
      </c>
      <c r="B103" s="148" t="s">
        <v>185</v>
      </c>
      <c r="C103" s="154">
        <v>89914</v>
      </c>
      <c r="D103" s="155">
        <v>91392.9</v>
      </c>
      <c r="E103" s="218">
        <v>93339</v>
      </c>
      <c r="F103" s="219">
        <v>95205.78</v>
      </c>
      <c r="G103" s="155">
        <v>97109.895600000003</v>
      </c>
    </row>
    <row r="104" spans="1:7" s="149" customFormat="1" ht="21" customHeight="1" x14ac:dyDescent="0.2">
      <c r="A104" s="194" t="s">
        <v>186</v>
      </c>
      <c r="B104" s="194" t="s">
        <v>187</v>
      </c>
      <c r="C104" s="154">
        <v>706466.11</v>
      </c>
      <c r="D104" s="155">
        <v>630001</v>
      </c>
      <c r="E104" s="218">
        <v>900000</v>
      </c>
      <c r="F104" s="219">
        <v>1143000</v>
      </c>
      <c r="G104" s="155">
        <v>1165860</v>
      </c>
    </row>
    <row r="105" spans="1:7" s="149" customFormat="1" ht="15" customHeight="1" x14ac:dyDescent="0.2">
      <c r="A105" s="194" t="s">
        <v>188</v>
      </c>
      <c r="B105" s="194" t="s">
        <v>189</v>
      </c>
      <c r="C105" s="154">
        <v>957685.89</v>
      </c>
      <c r="D105" s="155">
        <v>1100055.45</v>
      </c>
      <c r="E105" s="218">
        <v>1445590</v>
      </c>
      <c r="F105" s="219">
        <v>1174501.8</v>
      </c>
      <c r="G105" s="155">
        <v>1197991.8360000001</v>
      </c>
    </row>
    <row r="106" spans="1:7" s="149" customFormat="1" ht="15" customHeight="1" x14ac:dyDescent="0.2">
      <c r="A106" s="194" t="s">
        <v>190</v>
      </c>
      <c r="B106" s="194" t="s">
        <v>191</v>
      </c>
      <c r="C106" s="154">
        <v>0</v>
      </c>
      <c r="D106" s="155">
        <v>0</v>
      </c>
      <c r="E106" s="218">
        <v>1564579</v>
      </c>
      <c r="F106" s="219">
        <v>1195870.58</v>
      </c>
      <c r="G106" s="155">
        <v>1219787.9916000001</v>
      </c>
    </row>
    <row r="107" spans="1:7" s="149" customFormat="1" ht="15" customHeight="1" x14ac:dyDescent="0.2">
      <c r="A107" s="194" t="s">
        <v>192</v>
      </c>
      <c r="B107" s="194" t="s">
        <v>193</v>
      </c>
      <c r="C107" s="154">
        <v>350913.9</v>
      </c>
      <c r="D107" s="155">
        <v>354958.63</v>
      </c>
      <c r="E107" s="218">
        <v>606515</v>
      </c>
      <c r="F107" s="219">
        <v>618645.30000000005</v>
      </c>
      <c r="G107" s="155">
        <v>631018.20600000001</v>
      </c>
    </row>
    <row r="108" spans="1:7" s="149" customFormat="1" ht="15" customHeight="1" x14ac:dyDescent="0.2">
      <c r="A108" s="110" t="s">
        <v>194</v>
      </c>
      <c r="B108" s="110" t="s">
        <v>195</v>
      </c>
      <c r="C108" s="154">
        <v>171393.76</v>
      </c>
      <c r="D108" s="155">
        <v>136347.93</v>
      </c>
      <c r="E108" s="218">
        <v>151475.37</v>
      </c>
      <c r="F108" s="219">
        <v>154504.8774</v>
      </c>
      <c r="G108" s="155">
        <v>157594.97494799999</v>
      </c>
    </row>
    <row r="109" spans="1:7" s="149" customFormat="1" ht="15" customHeight="1" x14ac:dyDescent="0.2">
      <c r="A109" s="110" t="s">
        <v>196</v>
      </c>
      <c r="B109" s="110" t="s">
        <v>197</v>
      </c>
      <c r="C109" s="154">
        <v>172230.11</v>
      </c>
      <c r="D109" s="155">
        <v>257854.28</v>
      </c>
      <c r="E109" s="218">
        <v>426336.57</v>
      </c>
      <c r="F109" s="219">
        <v>434863.3014</v>
      </c>
      <c r="G109" s="155">
        <v>443560.56742799998</v>
      </c>
    </row>
    <row r="110" spans="1:7" s="149" customFormat="1" ht="15" customHeight="1" thickBot="1" x14ac:dyDescent="0.25">
      <c r="A110" s="192" t="s">
        <v>198</v>
      </c>
      <c r="B110" s="192" t="s">
        <v>199</v>
      </c>
      <c r="C110" s="193">
        <f>C88-SUM(C89,C93,C98,C102,C108:C109)</f>
        <v>26212.599999999627</v>
      </c>
      <c r="D110" s="193">
        <f t="shared" ref="D110:G110" si="14">D88-SUM(D89,D93,D98,D102,D108:D109)</f>
        <v>20814.590000001714</v>
      </c>
      <c r="E110" s="193">
        <f t="shared" si="14"/>
        <v>20915.109999999404</v>
      </c>
      <c r="F110" s="193">
        <f t="shared" si="14"/>
        <v>21333.412199998274</v>
      </c>
      <c r="G110" s="193">
        <f t="shared" si="14"/>
        <v>21760.080443998799</v>
      </c>
    </row>
    <row r="111" spans="1:7" s="149" customFormat="1" ht="15" customHeight="1" thickBot="1" x14ac:dyDescent="0.25">
      <c r="A111" s="170"/>
      <c r="B111" s="170"/>
      <c r="C111" s="213" t="s">
        <v>2</v>
      </c>
      <c r="D111" s="214" t="s">
        <v>590</v>
      </c>
      <c r="E111" s="215" t="s">
        <v>591</v>
      </c>
      <c r="F111" s="221" t="s">
        <v>5</v>
      </c>
      <c r="G111" s="222" t="s">
        <v>6</v>
      </c>
    </row>
    <row r="112" spans="1:7" s="149" customFormat="1" ht="15" customHeight="1" x14ac:dyDescent="0.2">
      <c r="A112" s="178" t="s">
        <v>9</v>
      </c>
      <c r="B112" s="178" t="s">
        <v>10</v>
      </c>
      <c r="C112" s="179">
        <f>C11</f>
        <v>35300427.109999999</v>
      </c>
      <c r="D112" s="180">
        <f>D11</f>
        <v>38051441.130000003</v>
      </c>
      <c r="E112" s="180">
        <f t="shared" ref="E112:F112" si="15">E11</f>
        <v>39475454.109999999</v>
      </c>
      <c r="F112" s="180">
        <f t="shared" si="15"/>
        <v>38529638.821199998</v>
      </c>
      <c r="G112" s="180">
        <f>G11</f>
        <v>40336110.452721</v>
      </c>
    </row>
    <row r="113" spans="1:7" s="149" customFormat="1" ht="15" customHeight="1" x14ac:dyDescent="0.2">
      <c r="A113" s="110" t="s">
        <v>200</v>
      </c>
      <c r="B113" s="110" t="s">
        <v>201</v>
      </c>
      <c r="C113" s="154">
        <v>15854990.32</v>
      </c>
      <c r="D113" s="155">
        <v>16630614.029999999</v>
      </c>
      <c r="E113" s="218">
        <v>17328660</v>
      </c>
      <c r="F113" s="219">
        <v>17675233.199999999</v>
      </c>
      <c r="G113" s="155">
        <v>18028737.864</v>
      </c>
    </row>
    <row r="114" spans="1:7" s="149" customFormat="1" ht="15" customHeight="1" x14ac:dyDescent="0.2">
      <c r="A114" s="110" t="s">
        <v>202</v>
      </c>
      <c r="B114" s="110" t="s">
        <v>203</v>
      </c>
      <c r="C114" s="154">
        <v>16004884.449999999</v>
      </c>
      <c r="D114" s="155">
        <v>16583641.9</v>
      </c>
      <c r="E114" s="218">
        <v>16524373</v>
      </c>
      <c r="F114" s="210">
        <v>16249530</v>
      </c>
      <c r="G114" s="155">
        <v>15839650</v>
      </c>
    </row>
    <row r="115" spans="1:7" s="149" customFormat="1" ht="15" customHeight="1" x14ac:dyDescent="0.2">
      <c r="A115" s="110" t="s">
        <v>204</v>
      </c>
      <c r="B115" s="110" t="s">
        <v>205</v>
      </c>
      <c r="C115" s="154">
        <v>0</v>
      </c>
      <c r="D115" s="155">
        <v>0</v>
      </c>
      <c r="E115" s="218"/>
      <c r="F115" s="219"/>
      <c r="G115" s="155"/>
    </row>
    <row r="116" spans="1:7" s="149" customFormat="1" ht="30" customHeight="1" x14ac:dyDescent="0.2">
      <c r="A116" s="110" t="s">
        <v>206</v>
      </c>
      <c r="B116" s="110" t="s">
        <v>207</v>
      </c>
      <c r="C116" s="154">
        <v>0</v>
      </c>
      <c r="D116" s="155">
        <v>0</v>
      </c>
      <c r="E116" s="218"/>
      <c r="F116" s="219"/>
      <c r="G116" s="155"/>
    </row>
    <row r="117" spans="1:7" s="149" customFormat="1" ht="15" customHeight="1" x14ac:dyDescent="0.2">
      <c r="A117" s="110" t="s">
        <v>208</v>
      </c>
      <c r="B117" s="110" t="s">
        <v>209</v>
      </c>
      <c r="C117" s="154">
        <v>0</v>
      </c>
      <c r="D117" s="155">
        <v>0</v>
      </c>
      <c r="E117" s="218"/>
      <c r="F117" s="219"/>
      <c r="G117" s="155"/>
    </row>
    <row r="118" spans="1:7" s="149" customFormat="1" ht="24" customHeight="1" x14ac:dyDescent="0.2">
      <c r="A118" s="110" t="s">
        <v>210</v>
      </c>
      <c r="B118" s="110" t="s">
        <v>211</v>
      </c>
      <c r="C118" s="154">
        <v>0</v>
      </c>
      <c r="D118" s="155">
        <v>0</v>
      </c>
      <c r="E118" s="218">
        <v>1219933</v>
      </c>
      <c r="F118" s="219">
        <v>1235792.129</v>
      </c>
      <c r="G118" s="155">
        <v>1251857.4266769998</v>
      </c>
    </row>
    <row r="119" spans="1:7" s="149" customFormat="1" ht="22.5" customHeight="1" x14ac:dyDescent="0.2">
      <c r="A119" s="110" t="s">
        <v>212</v>
      </c>
      <c r="B119" s="110" t="s">
        <v>213</v>
      </c>
      <c r="C119" s="154">
        <v>0</v>
      </c>
      <c r="D119" s="155">
        <v>0</v>
      </c>
      <c r="E119" s="218">
        <v>330000</v>
      </c>
      <c r="F119" s="218">
        <v>330000</v>
      </c>
      <c r="G119" s="155">
        <v>330000</v>
      </c>
    </row>
    <row r="120" spans="1:7" s="149" customFormat="1" ht="19.5" customHeight="1" x14ac:dyDescent="0.2">
      <c r="A120" s="110" t="s">
        <v>214</v>
      </c>
      <c r="B120" s="110" t="s">
        <v>215</v>
      </c>
      <c r="C120" s="154">
        <v>1849355.58</v>
      </c>
      <c r="D120" s="155">
        <v>1704038.59</v>
      </c>
      <c r="E120" s="218">
        <v>2337513</v>
      </c>
      <c r="F120" s="219">
        <v>1889563.26</v>
      </c>
      <c r="G120" s="155">
        <v>1927354.5252</v>
      </c>
    </row>
    <row r="121" spans="1:7" s="149" customFormat="1" ht="17.25" customHeight="1" x14ac:dyDescent="0.2">
      <c r="A121" s="148" t="s">
        <v>216</v>
      </c>
      <c r="B121" s="148" t="s">
        <v>217</v>
      </c>
      <c r="C121" s="154"/>
      <c r="D121" s="155"/>
      <c r="E121" s="218">
        <v>94600</v>
      </c>
      <c r="F121" s="219">
        <v>96492</v>
      </c>
      <c r="G121" s="155">
        <v>98421.84</v>
      </c>
    </row>
    <row r="122" spans="1:7" s="149" customFormat="1" ht="15.75" customHeight="1" x14ac:dyDescent="0.2">
      <c r="A122" s="148" t="s">
        <v>218</v>
      </c>
      <c r="B122" s="148" t="s">
        <v>219</v>
      </c>
      <c r="C122" s="154"/>
      <c r="D122" s="155"/>
      <c r="E122" s="218">
        <v>180158</v>
      </c>
      <c r="F122" s="219">
        <v>183761.16</v>
      </c>
      <c r="G122" s="155">
        <v>187436.38320000001</v>
      </c>
    </row>
    <row r="123" spans="1:7" s="149" customFormat="1" ht="20.25" customHeight="1" x14ac:dyDescent="0.2">
      <c r="A123" s="148" t="s">
        <v>220</v>
      </c>
      <c r="B123" s="148" t="s">
        <v>221</v>
      </c>
      <c r="C123" s="154"/>
      <c r="D123" s="155"/>
      <c r="E123" s="218"/>
      <c r="F123" s="219">
        <v>0</v>
      </c>
      <c r="G123" s="155">
        <v>0</v>
      </c>
    </row>
    <row r="124" spans="1:7" ht="17.25" customHeight="1" x14ac:dyDescent="0.2">
      <c r="A124" s="148" t="s">
        <v>222</v>
      </c>
      <c r="B124" s="148" t="s">
        <v>223</v>
      </c>
      <c r="C124" s="153"/>
      <c r="D124" s="211"/>
      <c r="E124" s="211"/>
      <c r="F124" s="219">
        <v>0</v>
      </c>
      <c r="G124" s="155">
        <v>0</v>
      </c>
    </row>
    <row r="125" spans="1:7" s="149" customFormat="1" ht="15.75" customHeight="1" x14ac:dyDescent="0.2">
      <c r="A125" s="148" t="s">
        <v>224</v>
      </c>
      <c r="B125" s="148" t="s">
        <v>225</v>
      </c>
      <c r="C125" s="154"/>
      <c r="D125" s="155"/>
      <c r="E125" s="218">
        <v>22340</v>
      </c>
      <c r="F125" s="219">
        <v>458786.8</v>
      </c>
      <c r="G125" s="155">
        <v>467962.53600000002</v>
      </c>
    </row>
    <row r="126" spans="1:7" s="149" customFormat="1" ht="27" customHeight="1" x14ac:dyDescent="0.2">
      <c r="A126" s="110" t="s">
        <v>226</v>
      </c>
      <c r="B126" s="110" t="s">
        <v>227</v>
      </c>
      <c r="C126" s="154">
        <v>1086708.0900000001</v>
      </c>
      <c r="D126" s="155">
        <v>2359290.69</v>
      </c>
      <c r="E126" s="218">
        <v>1294269</v>
      </c>
      <c r="F126" s="219">
        <v>700000</v>
      </c>
      <c r="G126" s="155">
        <v>2500000</v>
      </c>
    </row>
    <row r="127" spans="1:7" s="149" customFormat="1" ht="15" customHeight="1" thickBot="1" x14ac:dyDescent="0.25">
      <c r="A127" s="192" t="s">
        <v>228</v>
      </c>
      <c r="B127" s="192" t="s">
        <v>229</v>
      </c>
      <c r="C127" s="193">
        <f>C112-SUM(C113:C120)-C126</f>
        <v>504488.66999999783</v>
      </c>
      <c r="D127" s="193">
        <f>D112-SUM(D113:D120)-D126</f>
        <v>773855.91999999946</v>
      </c>
      <c r="E127" s="193">
        <f>E112-SUM(E113:E120)-E126</f>
        <v>440706.1099999994</v>
      </c>
      <c r="F127" s="193">
        <f t="shared" ref="F127:G127" si="16">F112-SUM(F113:F120)-F126</f>
        <v>449520.23219999671</v>
      </c>
      <c r="G127" s="193">
        <f t="shared" si="16"/>
        <v>458510.63684400171</v>
      </c>
    </row>
    <row r="128" spans="1:7" s="149" customFormat="1" ht="15" customHeight="1" x14ac:dyDescent="0.2">
      <c r="A128" s="178" t="s">
        <v>11</v>
      </c>
      <c r="B128" s="178" t="s">
        <v>12</v>
      </c>
      <c r="C128" s="179">
        <f>C12</f>
        <v>12500684.02</v>
      </c>
      <c r="D128" s="179">
        <f t="shared" ref="D128:G128" si="17">D12</f>
        <v>13131271.77</v>
      </c>
      <c r="E128" s="179">
        <f t="shared" si="17"/>
        <v>13420114.73</v>
      </c>
      <c r="F128" s="179">
        <f t="shared" si="17"/>
        <v>12335716</v>
      </c>
      <c r="G128" s="179">
        <f t="shared" si="17"/>
        <v>11845589</v>
      </c>
    </row>
    <row r="129" spans="1:7" s="149" customFormat="1" ht="15" customHeight="1" x14ac:dyDescent="0.2">
      <c r="A129" s="110" t="s">
        <v>230</v>
      </c>
      <c r="B129" s="110" t="s">
        <v>231</v>
      </c>
      <c r="C129" s="154">
        <v>2381516.65</v>
      </c>
      <c r="D129" s="155">
        <v>2782519.89</v>
      </c>
      <c r="E129" s="218">
        <v>2338638</v>
      </c>
      <c r="F129" s="218">
        <v>2327425</v>
      </c>
      <c r="G129" s="155">
        <v>2134685</v>
      </c>
    </row>
    <row r="130" spans="1:7" s="149" customFormat="1" ht="15" customHeight="1" x14ac:dyDescent="0.2">
      <c r="A130" s="194" t="s">
        <v>232</v>
      </c>
      <c r="B130" s="194" t="s">
        <v>233</v>
      </c>
      <c r="C130" s="154">
        <f>227560+73238.27+24844</f>
        <v>325642.27</v>
      </c>
      <c r="D130" s="155">
        <f>227560+70634.92+24092.94</f>
        <v>322287.86</v>
      </c>
      <c r="E130" s="212">
        <v>311326</v>
      </c>
      <c r="F130" s="218">
        <v>293494</v>
      </c>
      <c r="G130" s="155">
        <v>274784</v>
      </c>
    </row>
    <row r="131" spans="1:7" s="149" customFormat="1" ht="15" customHeight="1" x14ac:dyDescent="0.2">
      <c r="A131" s="110" t="s">
        <v>234</v>
      </c>
      <c r="B131" s="110" t="s">
        <v>235</v>
      </c>
      <c r="C131" s="154">
        <v>9400269.8300000001</v>
      </c>
      <c r="D131" s="155">
        <v>9060515.0600000005</v>
      </c>
      <c r="E131" s="218">
        <v>9438210</v>
      </c>
      <c r="F131" s="218">
        <v>8365025</v>
      </c>
      <c r="G131" s="155">
        <v>8067638</v>
      </c>
    </row>
    <row r="132" spans="1:7" s="149" customFormat="1" ht="15" customHeight="1" x14ac:dyDescent="0.2">
      <c r="A132" s="148" t="s">
        <v>236</v>
      </c>
      <c r="B132" s="148" t="s">
        <v>237</v>
      </c>
      <c r="C132" s="154">
        <f>231842+52066.87+15027</f>
        <v>298935.87</v>
      </c>
      <c r="D132" s="155">
        <f>231842+54670.22+15778.47</f>
        <v>302290.68999999994</v>
      </c>
      <c r="E132" s="218">
        <v>363422</v>
      </c>
      <c r="F132" s="218">
        <v>381256</v>
      </c>
      <c r="G132" s="155">
        <v>399966</v>
      </c>
    </row>
    <row r="133" spans="1:7" s="149" customFormat="1" ht="30" customHeight="1" x14ac:dyDescent="0.2">
      <c r="A133" s="110" t="s">
        <v>238</v>
      </c>
      <c r="B133" s="110" t="s">
        <v>239</v>
      </c>
      <c r="C133" s="154">
        <v>0</v>
      </c>
      <c r="D133" s="155">
        <v>0</v>
      </c>
      <c r="E133" s="218"/>
      <c r="F133" s="218"/>
      <c r="G133" s="155"/>
    </row>
    <row r="134" spans="1:7" s="149" customFormat="1" ht="30" customHeight="1" x14ac:dyDescent="0.2">
      <c r="A134" s="110" t="s">
        <v>240</v>
      </c>
      <c r="B134" s="110" t="s">
        <v>241</v>
      </c>
      <c r="C134" s="154">
        <v>0</v>
      </c>
      <c r="D134" s="155">
        <v>0</v>
      </c>
      <c r="E134" s="218"/>
      <c r="F134" s="218"/>
      <c r="G134" s="155"/>
    </row>
    <row r="135" spans="1:7" s="149" customFormat="1" ht="27.6" customHeight="1" x14ac:dyDescent="0.2">
      <c r="A135" s="169" t="s">
        <v>242</v>
      </c>
      <c r="B135" s="110" t="s">
        <v>243</v>
      </c>
      <c r="C135" s="154">
        <v>360586.77</v>
      </c>
      <c r="D135" s="155">
        <v>1004968.36</v>
      </c>
      <c r="E135" s="218">
        <v>1280000</v>
      </c>
      <c r="F135" s="218">
        <v>1280000</v>
      </c>
      <c r="G135" s="155">
        <v>1280000</v>
      </c>
    </row>
    <row r="136" spans="1:7" s="149" customFormat="1" ht="26.45" customHeight="1" x14ac:dyDescent="0.2">
      <c r="A136" s="110" t="s">
        <v>244</v>
      </c>
      <c r="B136" s="110" t="s">
        <v>245</v>
      </c>
      <c r="C136" s="154">
        <v>160984.75</v>
      </c>
      <c r="D136" s="155">
        <v>66671.62</v>
      </c>
      <c r="E136" s="218">
        <v>300000</v>
      </c>
      <c r="F136" s="218">
        <v>300000</v>
      </c>
      <c r="G136" s="155">
        <v>300000</v>
      </c>
    </row>
    <row r="137" spans="1:7" s="149" customFormat="1" ht="15" customHeight="1" thickBot="1" x14ac:dyDescent="0.25">
      <c r="A137" s="192" t="s">
        <v>246</v>
      </c>
      <c r="B137" s="192" t="s">
        <v>247</v>
      </c>
      <c r="C137" s="193">
        <f>C128-SUM(C129,C131,C133:C136)</f>
        <v>197326.01999999955</v>
      </c>
      <c r="D137" s="193">
        <f t="shared" ref="D137:G137" si="18">D128-SUM(D129,D131,D133:D136)</f>
        <v>216596.83999999985</v>
      </c>
      <c r="E137" s="193">
        <f t="shared" si="18"/>
        <v>63266.730000000447</v>
      </c>
      <c r="F137" s="193">
        <f t="shared" si="18"/>
        <v>63266</v>
      </c>
      <c r="G137" s="193">
        <f t="shared" si="18"/>
        <v>63266</v>
      </c>
    </row>
    <row r="138" spans="1:7" s="163" customFormat="1" ht="15" customHeight="1" thickBot="1" x14ac:dyDescent="0.25">
      <c r="A138" s="111" t="s">
        <v>25</v>
      </c>
      <c r="B138" s="111" t="s">
        <v>26</v>
      </c>
      <c r="C138" s="190">
        <f>C128+C112+C88+C68</f>
        <v>104006096.59</v>
      </c>
      <c r="D138" s="187">
        <f>D128+D112+D88+D68</f>
        <v>114475016.58000001</v>
      </c>
      <c r="E138" s="186">
        <f>E128+E112+E88+E68</f>
        <v>115721283.41</v>
      </c>
      <c r="F138" s="187">
        <f>F128+F112+F88+F68</f>
        <v>113200730.56715523</v>
      </c>
      <c r="G138" s="188">
        <f>G128+G112+G88+G68</f>
        <v>114074940.79201515</v>
      </c>
    </row>
    <row r="139" spans="1:7" s="163" customFormat="1" ht="15" customHeight="1" thickBot="1" x14ac:dyDescent="0.25">
      <c r="A139" s="111" t="s">
        <v>248</v>
      </c>
      <c r="B139" s="111" t="s">
        <v>249</v>
      </c>
      <c r="C139" s="213" t="s">
        <v>2</v>
      </c>
      <c r="D139" s="214" t="s">
        <v>590</v>
      </c>
      <c r="E139" s="215" t="s">
        <v>591</v>
      </c>
      <c r="F139" s="214" t="s">
        <v>5</v>
      </c>
      <c r="G139" s="236" t="s">
        <v>6</v>
      </c>
    </row>
    <row r="140" spans="1:7" s="149" customFormat="1" ht="15" customHeight="1" x14ac:dyDescent="0.2">
      <c r="A140" s="178" t="s">
        <v>250</v>
      </c>
      <c r="B140" s="178" t="s">
        <v>251</v>
      </c>
      <c r="C140" s="237"/>
      <c r="D140" s="180">
        <v>0</v>
      </c>
      <c r="E140" s="179"/>
      <c r="F140" s="180">
        <v>0</v>
      </c>
      <c r="G140" s="238">
        <v>0</v>
      </c>
    </row>
    <row r="141" spans="1:7" s="149" customFormat="1" ht="15" customHeight="1" x14ac:dyDescent="0.2">
      <c r="A141" s="110" t="s">
        <v>252</v>
      </c>
      <c r="B141" s="110" t="s">
        <v>253</v>
      </c>
      <c r="C141" s="154"/>
      <c r="D141" s="155"/>
      <c r="E141" s="218"/>
      <c r="F141" s="155"/>
      <c r="G141" s="239"/>
    </row>
    <row r="142" spans="1:7" s="149" customFormat="1" ht="15" customHeight="1" thickBot="1" x14ac:dyDescent="0.25">
      <c r="A142" s="110" t="s">
        <v>254</v>
      </c>
      <c r="B142" s="110" t="s">
        <v>255</v>
      </c>
      <c r="C142" s="154"/>
      <c r="D142" s="155"/>
      <c r="E142" s="218"/>
      <c r="F142" s="155"/>
      <c r="G142" s="239"/>
    </row>
    <row r="143" spans="1:7" s="149" customFormat="1" ht="15" customHeight="1" x14ac:dyDescent="0.2">
      <c r="A143" s="178" t="s">
        <v>256</v>
      </c>
      <c r="B143" s="178" t="s">
        <v>257</v>
      </c>
      <c r="C143" s="237"/>
      <c r="D143" s="180">
        <v>0</v>
      </c>
      <c r="E143" s="179"/>
      <c r="F143" s="180">
        <v>0</v>
      </c>
      <c r="G143" s="238">
        <v>0</v>
      </c>
    </row>
    <row r="144" spans="1:7" s="149" customFormat="1" ht="15" customHeight="1" x14ac:dyDescent="0.2">
      <c r="A144" s="110" t="s">
        <v>252</v>
      </c>
      <c r="B144" s="110" t="s">
        <v>253</v>
      </c>
      <c r="C144" s="154"/>
      <c r="D144" s="155"/>
      <c r="E144" s="218"/>
      <c r="F144" s="155"/>
      <c r="G144" s="239"/>
    </row>
    <row r="145" spans="1:7" s="149" customFormat="1" ht="15" customHeight="1" thickBot="1" x14ac:dyDescent="0.25">
      <c r="A145" s="192" t="s">
        <v>254</v>
      </c>
      <c r="B145" s="192" t="s">
        <v>255</v>
      </c>
      <c r="C145" s="240"/>
      <c r="D145" s="241"/>
      <c r="E145" s="242"/>
      <c r="F145" s="241"/>
      <c r="G145" s="243"/>
    </row>
    <row r="146" spans="1:7" s="149" customFormat="1" ht="15" customHeight="1" thickBot="1" x14ac:dyDescent="0.25">
      <c r="A146" s="111" t="s">
        <v>258</v>
      </c>
      <c r="B146" s="178" t="s">
        <v>259</v>
      </c>
      <c r="C146" s="237"/>
      <c r="D146" s="180">
        <v>0</v>
      </c>
      <c r="E146" s="179"/>
      <c r="F146" s="180">
        <v>0</v>
      </c>
      <c r="G146" s="238">
        <v>0</v>
      </c>
    </row>
    <row r="147" spans="1:7" s="149" customFormat="1" ht="15" customHeight="1" x14ac:dyDescent="0.2">
      <c r="A147" s="173" t="s">
        <v>260</v>
      </c>
      <c r="B147" s="110" t="s">
        <v>261</v>
      </c>
      <c r="C147" s="156">
        <v>0</v>
      </c>
      <c r="D147" s="157">
        <v>0</v>
      </c>
      <c r="E147" s="220"/>
      <c r="F147" s="157">
        <v>0</v>
      </c>
      <c r="G147" s="244">
        <v>0</v>
      </c>
    </row>
    <row r="148" spans="1:7" s="149" customFormat="1" ht="15" customHeight="1" x14ac:dyDescent="0.2">
      <c r="A148" s="194" t="s">
        <v>262</v>
      </c>
      <c r="B148" s="194" t="s">
        <v>263</v>
      </c>
      <c r="C148" s="154"/>
      <c r="D148" s="155"/>
      <c r="E148" s="218"/>
      <c r="F148" s="155"/>
      <c r="G148" s="239"/>
    </row>
    <row r="149" spans="1:7" s="149" customFormat="1" ht="15" customHeight="1" x14ac:dyDescent="0.2">
      <c r="A149" s="194" t="s">
        <v>264</v>
      </c>
      <c r="B149" s="194" t="s">
        <v>265</v>
      </c>
      <c r="C149" s="154"/>
      <c r="D149" s="155"/>
      <c r="E149" s="218"/>
      <c r="F149" s="155"/>
      <c r="G149" s="239"/>
    </row>
    <row r="150" spans="1:7" s="149" customFormat="1" ht="15" customHeight="1" x14ac:dyDescent="0.2">
      <c r="A150" s="110" t="s">
        <v>266</v>
      </c>
      <c r="B150" s="110" t="s">
        <v>267</v>
      </c>
      <c r="C150" s="156">
        <v>0</v>
      </c>
      <c r="D150" s="157">
        <v>0</v>
      </c>
      <c r="E150" s="220"/>
      <c r="F150" s="157">
        <v>0</v>
      </c>
      <c r="G150" s="244">
        <v>0</v>
      </c>
    </row>
    <row r="151" spans="1:7" s="149" customFormat="1" ht="15" customHeight="1" x14ac:dyDescent="0.2">
      <c r="A151" s="194" t="s">
        <v>268</v>
      </c>
      <c r="B151" s="194" t="s">
        <v>269</v>
      </c>
      <c r="C151" s="154"/>
      <c r="D151" s="155"/>
      <c r="E151" s="218"/>
      <c r="F151" s="155"/>
      <c r="G151" s="239"/>
    </row>
    <row r="152" spans="1:7" s="149" customFormat="1" ht="15" customHeight="1" thickBot="1" x14ac:dyDescent="0.25">
      <c r="A152" s="194" t="s">
        <v>270</v>
      </c>
      <c r="B152" s="194" t="s">
        <v>271</v>
      </c>
      <c r="C152" s="154"/>
      <c r="D152" s="155"/>
      <c r="E152" s="218"/>
      <c r="F152" s="155"/>
      <c r="G152" s="239"/>
    </row>
    <row r="153" spans="1:7" s="149" customFormat="1" ht="15" customHeight="1" thickBot="1" x14ac:dyDescent="0.25">
      <c r="A153" s="111" t="s">
        <v>272</v>
      </c>
      <c r="B153" s="111" t="s">
        <v>273</v>
      </c>
      <c r="C153" s="237">
        <v>0</v>
      </c>
      <c r="D153" s="180">
        <v>0</v>
      </c>
      <c r="E153" s="179"/>
      <c r="F153" s="180">
        <v>0</v>
      </c>
      <c r="G153" s="238">
        <v>0</v>
      </c>
    </row>
    <row r="154" spans="1:7" s="149" customFormat="1" ht="15" customHeight="1" x14ac:dyDescent="0.2">
      <c r="A154" s="173" t="s">
        <v>252</v>
      </c>
      <c r="B154" s="173" t="s">
        <v>253</v>
      </c>
      <c r="C154" s="154"/>
      <c r="D154" s="155"/>
      <c r="E154" s="218"/>
      <c r="F154" s="155"/>
      <c r="G154" s="239"/>
    </row>
    <row r="155" spans="1:7" s="149" customFormat="1" ht="15" customHeight="1" thickBot="1" x14ac:dyDescent="0.25">
      <c r="A155" s="192" t="s">
        <v>254</v>
      </c>
      <c r="B155" s="192" t="s">
        <v>255</v>
      </c>
      <c r="C155" s="240"/>
      <c r="D155" s="241"/>
      <c r="E155" s="242"/>
      <c r="F155" s="241"/>
      <c r="G155" s="243"/>
    </row>
    <row r="156" spans="1:7" s="149" customFormat="1" ht="15" customHeight="1" thickBot="1" x14ac:dyDescent="0.25">
      <c r="A156" s="178" t="s">
        <v>274</v>
      </c>
      <c r="B156" s="111" t="s">
        <v>275</v>
      </c>
      <c r="C156" s="237">
        <v>0</v>
      </c>
      <c r="D156" s="180">
        <v>0</v>
      </c>
      <c r="E156" s="179"/>
      <c r="F156" s="180">
        <v>0</v>
      </c>
      <c r="G156" s="238">
        <v>0</v>
      </c>
    </row>
    <row r="157" spans="1:7" s="149" customFormat="1" ht="15" customHeight="1" thickBot="1" x14ac:dyDescent="0.25">
      <c r="A157" s="197" t="s">
        <v>252</v>
      </c>
      <c r="B157" s="173" t="s">
        <v>253</v>
      </c>
      <c r="C157" s="154"/>
      <c r="D157" s="155"/>
      <c r="E157" s="218"/>
      <c r="F157" s="155"/>
      <c r="G157" s="239"/>
    </row>
    <row r="158" spans="1:7" s="149" customFormat="1" ht="15" customHeight="1" thickBot="1" x14ac:dyDescent="0.25">
      <c r="A158" s="181" t="s">
        <v>254</v>
      </c>
      <c r="B158" s="192" t="s">
        <v>255</v>
      </c>
      <c r="C158" s="240"/>
      <c r="D158" s="241"/>
      <c r="E158" s="242"/>
      <c r="F158" s="241"/>
      <c r="G158" s="243"/>
    </row>
    <row r="159" spans="1:7" s="149" customFormat="1" ht="15" customHeight="1" thickBot="1" x14ac:dyDescent="0.25">
      <c r="A159" s="111" t="s">
        <v>276</v>
      </c>
      <c r="B159" s="111" t="s">
        <v>277</v>
      </c>
      <c r="C159" s="245"/>
      <c r="D159" s="246"/>
      <c r="E159" s="245"/>
      <c r="F159" s="246"/>
      <c r="G159" s="247"/>
    </row>
  </sheetData>
  <pageMargins left="0.7" right="0.7" top="0.75" bottom="0.75" header="0.3" footer="0.3"/>
  <pageSetup paperSize="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40" workbookViewId="0">
      <selection activeCell="B35" sqref="B35"/>
    </sheetView>
  </sheetViews>
  <sheetFormatPr baseColWidth="10" defaultColWidth="11.42578125" defaultRowHeight="12.75" x14ac:dyDescent="0.2"/>
  <cols>
    <col min="1" max="1" width="8.7109375" style="64" customWidth="1"/>
    <col min="2" max="3" width="70.7109375" style="64" customWidth="1"/>
    <col min="4" max="9" width="20.7109375" style="64" customWidth="1"/>
    <col min="10" max="10" width="4.7109375" style="64" customWidth="1"/>
    <col min="11" max="16384" width="11.42578125" style="64"/>
  </cols>
  <sheetData>
    <row r="1" spans="1:9" s="66" customFormat="1" ht="30" customHeight="1" thickBot="1" x14ac:dyDescent="0.25">
      <c r="A1" s="65"/>
      <c r="B1" s="65"/>
      <c r="C1" s="65"/>
      <c r="D1" s="104" t="s">
        <v>278</v>
      </c>
      <c r="E1" s="104" t="s">
        <v>279</v>
      </c>
      <c r="F1" s="105" t="s">
        <v>280</v>
      </c>
      <c r="G1" s="106" t="s">
        <v>4</v>
      </c>
      <c r="H1" s="107" t="s">
        <v>5</v>
      </c>
      <c r="I1" s="105" t="s">
        <v>6</v>
      </c>
    </row>
    <row r="2" spans="1:9" s="65" customFormat="1" ht="15" customHeight="1" x14ac:dyDescent="0.2">
      <c r="A2" s="67" t="s">
        <v>281</v>
      </c>
      <c r="B2" s="70" t="s">
        <v>282</v>
      </c>
      <c r="C2" s="70" t="s">
        <v>283</v>
      </c>
      <c r="D2" s="135"/>
      <c r="E2" s="73"/>
      <c r="F2" s="74"/>
      <c r="G2" s="75"/>
      <c r="H2" s="76"/>
      <c r="I2" s="77"/>
    </row>
    <row r="3" spans="1:9" s="65" customFormat="1" ht="30" customHeight="1" x14ac:dyDescent="0.2">
      <c r="A3" s="68" t="s">
        <v>284</v>
      </c>
      <c r="B3" s="71" t="s">
        <v>285</v>
      </c>
      <c r="C3" s="71" t="s">
        <v>286</v>
      </c>
      <c r="D3" s="78"/>
      <c r="E3" s="78">
        <v>8750</v>
      </c>
      <c r="F3" s="79">
        <v>6000</v>
      </c>
      <c r="G3" s="80">
        <v>6000</v>
      </c>
      <c r="H3" s="81"/>
      <c r="I3" s="82"/>
    </row>
    <row r="4" spans="1:9" s="65" customFormat="1" ht="15" customHeight="1" x14ac:dyDescent="0.2">
      <c r="A4" s="68" t="s">
        <v>287</v>
      </c>
      <c r="B4" s="71" t="s">
        <v>288</v>
      </c>
      <c r="C4" s="71" t="s">
        <v>289</v>
      </c>
      <c r="D4" s="78"/>
      <c r="E4" s="78"/>
      <c r="F4" s="79"/>
      <c r="G4" s="80"/>
      <c r="H4" s="81"/>
      <c r="I4" s="82"/>
    </row>
    <row r="5" spans="1:9" s="65" customFormat="1" ht="15" customHeight="1" x14ac:dyDescent="0.2">
      <c r="A5" s="68" t="s">
        <v>290</v>
      </c>
      <c r="B5" s="71" t="s">
        <v>291</v>
      </c>
      <c r="C5" s="71" t="s">
        <v>292</v>
      </c>
      <c r="D5" s="78"/>
      <c r="E5" s="78">
        <v>584508.85</v>
      </c>
      <c r="F5" s="79">
        <v>635000</v>
      </c>
      <c r="G5" s="80">
        <v>700067.92</v>
      </c>
      <c r="H5" s="81">
        <v>914045</v>
      </c>
      <c r="I5" s="82">
        <v>914045</v>
      </c>
    </row>
    <row r="6" spans="1:9" s="65" customFormat="1" ht="15" customHeight="1" x14ac:dyDescent="0.2">
      <c r="A6" s="68" t="s">
        <v>293</v>
      </c>
      <c r="B6" s="71" t="s">
        <v>294</v>
      </c>
      <c r="C6" s="71" t="s">
        <v>295</v>
      </c>
      <c r="D6" s="78"/>
      <c r="E6" s="78"/>
      <c r="F6" s="79"/>
      <c r="G6" s="80"/>
      <c r="H6" s="81"/>
      <c r="I6" s="82"/>
    </row>
    <row r="7" spans="1:9" s="65" customFormat="1" ht="15" customHeight="1" x14ac:dyDescent="0.2">
      <c r="A7" s="68" t="s">
        <v>296</v>
      </c>
      <c r="B7" s="71" t="s">
        <v>297</v>
      </c>
      <c r="C7" s="71" t="s">
        <v>298</v>
      </c>
      <c r="D7" s="78"/>
      <c r="E7" s="78"/>
      <c r="F7" s="79"/>
      <c r="G7" s="80"/>
      <c r="H7" s="81"/>
      <c r="I7" s="82"/>
    </row>
    <row r="8" spans="1:9" s="65" customFormat="1" ht="15" customHeight="1" x14ac:dyDescent="0.2">
      <c r="A8" s="68" t="s">
        <v>299</v>
      </c>
      <c r="B8" s="71" t="s">
        <v>300</v>
      </c>
      <c r="C8" s="71" t="s">
        <v>301</v>
      </c>
      <c r="D8" s="78"/>
      <c r="E8" s="78"/>
      <c r="F8" s="79"/>
      <c r="G8" s="80"/>
      <c r="H8" s="81"/>
      <c r="I8" s="82"/>
    </row>
    <row r="9" spans="1:9" s="65" customFormat="1" ht="15" customHeight="1" x14ac:dyDescent="0.2">
      <c r="A9" s="68" t="s">
        <v>302</v>
      </c>
      <c r="B9" s="71" t="s">
        <v>303</v>
      </c>
      <c r="C9" s="71" t="s">
        <v>304</v>
      </c>
      <c r="D9" s="78"/>
      <c r="E9" s="78"/>
      <c r="F9" s="79"/>
      <c r="G9" s="80"/>
      <c r="H9" s="81"/>
      <c r="I9" s="82"/>
    </row>
    <row r="10" spans="1:9" s="65" customFormat="1" ht="15" customHeight="1" x14ac:dyDescent="0.2">
      <c r="A10" s="68" t="s">
        <v>305</v>
      </c>
      <c r="B10" s="71" t="s">
        <v>306</v>
      </c>
      <c r="C10" s="71" t="s">
        <v>307</v>
      </c>
      <c r="D10" s="78"/>
      <c r="E10" s="78"/>
      <c r="F10" s="79"/>
      <c r="G10" s="80"/>
      <c r="H10" s="81"/>
      <c r="I10" s="82"/>
    </row>
    <row r="11" spans="1:9" s="65" customFormat="1" ht="15" customHeight="1" x14ac:dyDescent="0.2">
      <c r="A11" s="68" t="s">
        <v>308</v>
      </c>
      <c r="B11" s="71" t="s">
        <v>309</v>
      </c>
      <c r="C11" s="71" t="s">
        <v>310</v>
      </c>
      <c r="D11" s="78"/>
      <c r="E11" s="78"/>
      <c r="F11" s="79"/>
      <c r="G11" s="80"/>
      <c r="H11" s="81"/>
      <c r="I11" s="82"/>
    </row>
    <row r="12" spans="1:9" s="65" customFormat="1" ht="15" customHeight="1" x14ac:dyDescent="0.2">
      <c r="A12" s="68" t="s">
        <v>311</v>
      </c>
      <c r="B12" s="71" t="s">
        <v>312</v>
      </c>
      <c r="C12" s="71" t="s">
        <v>313</v>
      </c>
      <c r="D12" s="78"/>
      <c r="E12" s="78"/>
      <c r="F12" s="79"/>
      <c r="G12" s="80"/>
      <c r="H12" s="81"/>
      <c r="I12" s="82"/>
    </row>
    <row r="13" spans="1:9" s="65" customFormat="1" ht="15" customHeight="1" x14ac:dyDescent="0.2">
      <c r="A13" s="68" t="s">
        <v>314</v>
      </c>
      <c r="B13" s="71" t="s">
        <v>315</v>
      </c>
      <c r="C13" s="71" t="s">
        <v>316</v>
      </c>
      <c r="D13" s="78"/>
      <c r="E13" s="78"/>
      <c r="F13" s="79"/>
      <c r="G13" s="80"/>
      <c r="H13" s="81"/>
      <c r="I13" s="82"/>
    </row>
    <row r="14" spans="1:9" s="65" customFormat="1" ht="15" customHeight="1" x14ac:dyDescent="0.2">
      <c r="A14" s="68" t="s">
        <v>317</v>
      </c>
      <c r="B14" s="71" t="s">
        <v>318</v>
      </c>
      <c r="C14" s="71" t="s">
        <v>319</v>
      </c>
      <c r="D14" s="78"/>
      <c r="E14" s="78">
        <v>8800</v>
      </c>
      <c r="F14" s="79">
        <v>150000</v>
      </c>
      <c r="G14" s="80">
        <v>7000</v>
      </c>
      <c r="H14" s="81">
        <v>12000</v>
      </c>
      <c r="I14" s="82">
        <v>12000</v>
      </c>
    </row>
    <row r="15" spans="1:9" s="65" customFormat="1" ht="15" customHeight="1" x14ac:dyDescent="0.2">
      <c r="A15" s="68" t="s">
        <v>320</v>
      </c>
      <c r="B15" s="71" t="s">
        <v>321</v>
      </c>
      <c r="C15" s="71" t="s">
        <v>322</v>
      </c>
      <c r="D15" s="78"/>
      <c r="E15" s="78"/>
      <c r="F15" s="79"/>
      <c r="G15" s="80"/>
      <c r="H15" s="81"/>
      <c r="I15" s="82"/>
    </row>
    <row r="16" spans="1:9" s="65" customFormat="1" ht="15" customHeight="1" x14ac:dyDescent="0.2">
      <c r="A16" s="68" t="s">
        <v>323</v>
      </c>
      <c r="B16" s="71" t="s">
        <v>324</v>
      </c>
      <c r="C16" s="71" t="s">
        <v>325</v>
      </c>
      <c r="D16" s="78"/>
      <c r="E16" s="78">
        <v>2400</v>
      </c>
      <c r="F16" s="79">
        <v>3000</v>
      </c>
      <c r="G16" s="80">
        <v>3000</v>
      </c>
      <c r="H16" s="81">
        <v>3000</v>
      </c>
      <c r="I16" s="82">
        <v>3000</v>
      </c>
    </row>
    <row r="17" spans="1:9" s="65" customFormat="1" ht="15" customHeight="1" x14ac:dyDescent="0.2">
      <c r="A17" s="68" t="s">
        <v>326</v>
      </c>
      <c r="B17" s="71" t="s">
        <v>327</v>
      </c>
      <c r="C17" s="71" t="s">
        <v>328</v>
      </c>
      <c r="D17" s="78"/>
      <c r="E17" s="78">
        <v>0</v>
      </c>
      <c r="F17" s="79">
        <v>1000</v>
      </c>
      <c r="G17" s="80">
        <v>1000</v>
      </c>
      <c r="H17" s="81">
        <v>1000</v>
      </c>
      <c r="I17" s="82">
        <v>1000</v>
      </c>
    </row>
    <row r="18" spans="1:9" s="65" customFormat="1" ht="15" customHeight="1" x14ac:dyDescent="0.2">
      <c r="A18" s="68" t="s">
        <v>329</v>
      </c>
      <c r="B18" s="71" t="s">
        <v>330</v>
      </c>
      <c r="C18" s="71" t="s">
        <v>331</v>
      </c>
      <c r="D18" s="78"/>
      <c r="E18" s="78">
        <v>0</v>
      </c>
      <c r="F18" s="79">
        <v>250</v>
      </c>
      <c r="G18" s="80">
        <v>250</v>
      </c>
      <c r="H18" s="81">
        <v>250</v>
      </c>
      <c r="I18" s="82">
        <v>250</v>
      </c>
    </row>
    <row r="19" spans="1:9" s="65" customFormat="1" ht="15" customHeight="1" x14ac:dyDescent="0.2">
      <c r="A19" s="68" t="s">
        <v>332</v>
      </c>
      <c r="B19" s="71" t="s">
        <v>333</v>
      </c>
      <c r="C19" s="71" t="s">
        <v>334</v>
      </c>
      <c r="D19" s="78"/>
      <c r="E19" s="78"/>
      <c r="F19" s="79"/>
      <c r="G19" s="80"/>
      <c r="H19" s="81"/>
      <c r="I19" s="82"/>
    </row>
    <row r="20" spans="1:9" s="65" customFormat="1" ht="15" customHeight="1" x14ac:dyDescent="0.2">
      <c r="A20" s="68" t="s">
        <v>335</v>
      </c>
      <c r="B20" s="71" t="s">
        <v>336</v>
      </c>
      <c r="C20" s="71" t="s">
        <v>337</v>
      </c>
      <c r="D20" s="78"/>
      <c r="E20" s="78"/>
      <c r="F20" s="79"/>
      <c r="G20" s="80"/>
      <c r="H20" s="81"/>
      <c r="I20" s="82"/>
    </row>
    <row r="21" spans="1:9" s="65" customFormat="1" ht="15" customHeight="1" x14ac:dyDescent="0.2">
      <c r="A21" s="68" t="s">
        <v>338</v>
      </c>
      <c r="B21" s="71" t="s">
        <v>339</v>
      </c>
      <c r="C21" s="71" t="s">
        <v>340</v>
      </c>
      <c r="D21" s="78"/>
      <c r="E21" s="78"/>
      <c r="F21" s="79"/>
      <c r="G21" s="80"/>
      <c r="H21" s="81"/>
      <c r="I21" s="82"/>
    </row>
    <row r="22" spans="1:9" s="65" customFormat="1" ht="15" customHeight="1" x14ac:dyDescent="0.2">
      <c r="A22" s="68" t="s">
        <v>341</v>
      </c>
      <c r="B22" s="71" t="s">
        <v>342</v>
      </c>
      <c r="C22" s="71" t="s">
        <v>343</v>
      </c>
      <c r="D22" s="78"/>
      <c r="E22" s="78"/>
      <c r="F22" s="79"/>
      <c r="G22" s="80"/>
      <c r="H22" s="81"/>
      <c r="I22" s="82"/>
    </row>
    <row r="23" spans="1:9" s="65" customFormat="1" ht="15" customHeight="1" x14ac:dyDescent="0.2">
      <c r="A23" s="68" t="s">
        <v>344</v>
      </c>
      <c r="B23" s="71" t="s">
        <v>345</v>
      </c>
      <c r="C23" s="71" t="s">
        <v>346</v>
      </c>
      <c r="D23" s="109" t="s">
        <v>347</v>
      </c>
      <c r="E23" s="78"/>
      <c r="F23" s="79"/>
      <c r="G23" s="80"/>
      <c r="H23" s="81"/>
      <c r="I23" s="82"/>
    </row>
    <row r="24" spans="1:9" s="65" customFormat="1" ht="15" customHeight="1" x14ac:dyDescent="0.2">
      <c r="A24" s="68" t="s">
        <v>348</v>
      </c>
      <c r="B24" s="71" t="s">
        <v>349</v>
      </c>
      <c r="C24" s="71" t="s">
        <v>350</v>
      </c>
      <c r="D24" s="109" t="s">
        <v>347</v>
      </c>
      <c r="E24" s="78"/>
      <c r="F24" s="79"/>
      <c r="G24" s="80"/>
      <c r="H24" s="81"/>
      <c r="I24" s="82"/>
    </row>
    <row r="25" spans="1:9" s="65" customFormat="1" ht="15" customHeight="1" x14ac:dyDescent="0.2">
      <c r="A25" s="68" t="s">
        <v>351</v>
      </c>
      <c r="B25" s="71" t="s">
        <v>352</v>
      </c>
      <c r="C25" s="71" t="s">
        <v>353</v>
      </c>
      <c r="D25" s="109" t="s">
        <v>347</v>
      </c>
      <c r="E25" s="78"/>
      <c r="F25" s="79"/>
      <c r="G25" s="80"/>
      <c r="H25" s="81"/>
      <c r="I25" s="82"/>
    </row>
    <row r="26" spans="1:9" s="65" customFormat="1" ht="15" customHeight="1" x14ac:dyDescent="0.2">
      <c r="A26" s="68" t="s">
        <v>354</v>
      </c>
      <c r="B26" s="71" t="s">
        <v>355</v>
      </c>
      <c r="C26" s="71" t="s">
        <v>356</v>
      </c>
      <c r="D26" s="109" t="s">
        <v>347</v>
      </c>
      <c r="E26" s="78"/>
      <c r="F26" s="79"/>
      <c r="G26" s="80"/>
      <c r="H26" s="81"/>
      <c r="I26" s="82"/>
    </row>
    <row r="27" spans="1:9" s="65" customFormat="1" ht="15" customHeight="1" x14ac:dyDescent="0.2">
      <c r="A27" s="68" t="s">
        <v>357</v>
      </c>
      <c r="B27" s="71" t="s">
        <v>358</v>
      </c>
      <c r="C27" s="71" t="s">
        <v>359</v>
      </c>
      <c r="D27" s="109" t="s">
        <v>347</v>
      </c>
      <c r="E27" s="78"/>
      <c r="F27" s="79"/>
      <c r="G27" s="80"/>
      <c r="H27" s="81"/>
      <c r="I27" s="82"/>
    </row>
    <row r="28" spans="1:9" s="65" customFormat="1" ht="15" customHeight="1" x14ac:dyDescent="0.2">
      <c r="A28" s="68" t="s">
        <v>360</v>
      </c>
      <c r="B28" s="71" t="s">
        <v>361</v>
      </c>
      <c r="C28" s="71" t="s">
        <v>362</v>
      </c>
      <c r="D28" s="109" t="s">
        <v>347</v>
      </c>
      <c r="E28" s="78"/>
      <c r="F28" s="79"/>
      <c r="G28" s="80"/>
      <c r="H28" s="81"/>
      <c r="I28" s="82"/>
    </row>
    <row r="29" spans="1:9" s="65" customFormat="1" ht="15" customHeight="1" x14ac:dyDescent="0.2">
      <c r="A29" s="68" t="s">
        <v>363</v>
      </c>
      <c r="B29" s="71" t="s">
        <v>364</v>
      </c>
      <c r="C29" s="71" t="s">
        <v>365</v>
      </c>
      <c r="D29" s="109" t="s">
        <v>347</v>
      </c>
      <c r="E29" s="78">
        <v>0</v>
      </c>
      <c r="F29" s="79">
        <v>3000</v>
      </c>
      <c r="G29" s="80">
        <v>3000</v>
      </c>
      <c r="H29" s="81">
        <v>3000</v>
      </c>
      <c r="I29" s="82">
        <v>3000</v>
      </c>
    </row>
    <row r="30" spans="1:9" s="65" customFormat="1" ht="15" customHeight="1" x14ac:dyDescent="0.2">
      <c r="A30" s="68" t="s">
        <v>366</v>
      </c>
      <c r="B30" s="71" t="s">
        <v>367</v>
      </c>
      <c r="C30" s="71" t="s">
        <v>368</v>
      </c>
      <c r="D30" s="109" t="s">
        <v>347</v>
      </c>
      <c r="E30" s="78">
        <v>12500</v>
      </c>
      <c r="F30" s="79">
        <v>12500</v>
      </c>
      <c r="G30" s="80">
        <v>0</v>
      </c>
      <c r="H30" s="81">
        <v>12500</v>
      </c>
      <c r="I30" s="82">
        <v>12500</v>
      </c>
    </row>
    <row r="31" spans="1:9" s="65" customFormat="1" ht="15" customHeight="1" x14ac:dyDescent="0.2">
      <c r="A31" s="68" t="s">
        <v>369</v>
      </c>
      <c r="B31" s="71" t="s">
        <v>370</v>
      </c>
      <c r="C31" s="71" t="s">
        <v>371</v>
      </c>
      <c r="D31" s="109" t="s">
        <v>347</v>
      </c>
      <c r="E31" s="78">
        <v>1239.5</v>
      </c>
      <c r="F31" s="79">
        <v>1239.5</v>
      </c>
      <c r="G31" s="80">
        <v>1239.5</v>
      </c>
      <c r="H31" s="81">
        <v>1239.5</v>
      </c>
      <c r="I31" s="82">
        <v>1239.5</v>
      </c>
    </row>
    <row r="32" spans="1:9" s="65" customFormat="1" ht="15" customHeight="1" x14ac:dyDescent="0.2">
      <c r="A32" s="68" t="s">
        <v>372</v>
      </c>
      <c r="B32" s="71" t="s">
        <v>373</v>
      </c>
      <c r="C32" s="71" t="s">
        <v>374</v>
      </c>
      <c r="D32" s="109" t="s">
        <v>347</v>
      </c>
      <c r="E32" s="78">
        <v>76161.62</v>
      </c>
      <c r="F32" s="79">
        <v>92000</v>
      </c>
      <c r="G32" s="80">
        <v>96804.01</v>
      </c>
      <c r="H32" s="81">
        <v>110017.3</v>
      </c>
      <c r="I32" s="82">
        <v>112767.73</v>
      </c>
    </row>
    <row r="33" spans="1:9" s="65" customFormat="1" ht="15" customHeight="1" x14ac:dyDescent="0.2">
      <c r="A33" s="68" t="s">
        <v>375</v>
      </c>
      <c r="B33" s="71" t="s">
        <v>376</v>
      </c>
      <c r="C33" s="71" t="s">
        <v>377</v>
      </c>
      <c r="D33" s="109" t="s">
        <v>347</v>
      </c>
      <c r="E33" s="78">
        <v>67333.039999999994</v>
      </c>
      <c r="F33" s="79">
        <v>74000</v>
      </c>
      <c r="G33" s="80">
        <v>69016.37</v>
      </c>
      <c r="H33" s="81">
        <v>70741.78</v>
      </c>
      <c r="I33" s="82">
        <v>72510.320000000007</v>
      </c>
    </row>
    <row r="34" spans="1:9" s="65" customFormat="1" ht="15" customHeight="1" x14ac:dyDescent="0.2">
      <c r="A34" s="68" t="s">
        <v>378</v>
      </c>
      <c r="B34" s="71" t="s">
        <v>379</v>
      </c>
      <c r="C34" s="71" t="s">
        <v>380</v>
      </c>
      <c r="D34" s="109" t="s">
        <v>347</v>
      </c>
      <c r="E34" s="78">
        <v>32679.46</v>
      </c>
      <c r="F34" s="79">
        <v>86100</v>
      </c>
      <c r="G34" s="80">
        <v>40000</v>
      </c>
      <c r="H34" s="81">
        <v>41000</v>
      </c>
      <c r="I34" s="82">
        <v>42025</v>
      </c>
    </row>
    <row r="35" spans="1:9" s="65" customFormat="1" ht="15" customHeight="1" x14ac:dyDescent="0.2">
      <c r="A35" s="68" t="s">
        <v>381</v>
      </c>
      <c r="B35" s="71" t="s">
        <v>382</v>
      </c>
      <c r="C35" s="71" t="s">
        <v>383</v>
      </c>
      <c r="D35" s="78"/>
      <c r="E35" s="78"/>
      <c r="F35" s="79"/>
      <c r="G35" s="80"/>
      <c r="H35" s="81"/>
      <c r="I35" s="82"/>
    </row>
    <row r="36" spans="1:9" s="65" customFormat="1" ht="15" customHeight="1" x14ac:dyDescent="0.2">
      <c r="A36" s="68" t="s">
        <v>384</v>
      </c>
      <c r="B36" s="71" t="s">
        <v>385</v>
      </c>
      <c r="C36" s="71" t="s">
        <v>386</v>
      </c>
      <c r="D36" s="109" t="s">
        <v>347</v>
      </c>
      <c r="E36" s="78"/>
      <c r="F36" s="79"/>
      <c r="G36" s="80"/>
      <c r="H36" s="81"/>
      <c r="I36" s="82"/>
    </row>
    <row r="37" spans="1:9" s="65" customFormat="1" ht="15" customHeight="1" x14ac:dyDescent="0.2">
      <c r="A37" s="68" t="s">
        <v>387</v>
      </c>
      <c r="B37" s="71" t="s">
        <v>388</v>
      </c>
      <c r="C37" s="71" t="s">
        <v>389</v>
      </c>
      <c r="D37" s="78"/>
      <c r="E37" s="78"/>
      <c r="F37" s="79"/>
      <c r="G37" s="80"/>
      <c r="H37" s="81"/>
      <c r="I37" s="82"/>
    </row>
    <row r="38" spans="1:9" s="65" customFormat="1" ht="15" customHeight="1" x14ac:dyDescent="0.2">
      <c r="A38" s="68" t="s">
        <v>390</v>
      </c>
      <c r="B38" s="71" t="s">
        <v>391</v>
      </c>
      <c r="C38" s="71" t="s">
        <v>392</v>
      </c>
      <c r="D38" s="78"/>
      <c r="E38" s="78"/>
      <c r="F38" s="79"/>
      <c r="G38" s="80"/>
      <c r="H38" s="81"/>
      <c r="I38" s="82"/>
    </row>
    <row r="39" spans="1:9" s="65" customFormat="1" ht="15" customHeight="1" x14ac:dyDescent="0.2">
      <c r="A39" s="68" t="s">
        <v>393</v>
      </c>
      <c r="B39" s="71" t="s">
        <v>394</v>
      </c>
      <c r="C39" s="71" t="s">
        <v>395</v>
      </c>
      <c r="D39" s="109" t="s">
        <v>347</v>
      </c>
      <c r="E39" s="78">
        <v>6568</v>
      </c>
      <c r="F39" s="79">
        <v>8500</v>
      </c>
      <c r="G39" s="80">
        <v>6372.2</v>
      </c>
      <c r="H39" s="81">
        <v>6900.51</v>
      </c>
      <c r="I39" s="82">
        <v>7073.02</v>
      </c>
    </row>
    <row r="40" spans="1:9" s="65" customFormat="1" ht="15" customHeight="1" x14ac:dyDescent="0.2">
      <c r="A40" s="68" t="s">
        <v>396</v>
      </c>
      <c r="B40" s="71" t="s">
        <v>397</v>
      </c>
      <c r="C40" s="71" t="s">
        <v>398</v>
      </c>
      <c r="D40" s="109" t="s">
        <v>347</v>
      </c>
      <c r="E40" s="78"/>
      <c r="F40" s="79"/>
      <c r="G40" s="80"/>
      <c r="H40" s="81"/>
      <c r="I40" s="82"/>
    </row>
    <row r="41" spans="1:9" s="65" customFormat="1" ht="15" customHeight="1" x14ac:dyDescent="0.2">
      <c r="A41" s="68" t="s">
        <v>399</v>
      </c>
      <c r="B41" s="71" t="s">
        <v>400</v>
      </c>
      <c r="C41" s="71" t="s">
        <v>401</v>
      </c>
      <c r="D41" s="109" t="s">
        <v>347</v>
      </c>
      <c r="E41" s="78"/>
      <c r="F41" s="79"/>
      <c r="G41" s="80"/>
      <c r="H41" s="81"/>
      <c r="I41" s="82"/>
    </row>
    <row r="42" spans="1:9" s="65" customFormat="1" ht="15" customHeight="1" x14ac:dyDescent="0.2">
      <c r="A42" s="68" t="s">
        <v>402</v>
      </c>
      <c r="B42" s="71" t="s">
        <v>403</v>
      </c>
      <c r="C42" s="71" t="s">
        <v>404</v>
      </c>
      <c r="D42" s="109" t="s">
        <v>347</v>
      </c>
      <c r="E42" s="78"/>
      <c r="F42" s="79"/>
      <c r="G42" s="80"/>
      <c r="H42" s="81"/>
      <c r="I42" s="82"/>
    </row>
    <row r="43" spans="1:9" s="65" customFormat="1" ht="30" customHeight="1" x14ac:dyDescent="0.2">
      <c r="A43" s="68" t="s">
        <v>405</v>
      </c>
      <c r="B43" s="71" t="s">
        <v>406</v>
      </c>
      <c r="C43" s="71" t="s">
        <v>407</v>
      </c>
      <c r="D43" s="109" t="s">
        <v>347</v>
      </c>
      <c r="E43" s="78">
        <v>0</v>
      </c>
      <c r="F43" s="79">
        <v>12500</v>
      </c>
      <c r="G43" s="80">
        <v>12500</v>
      </c>
      <c r="H43" s="81">
        <v>12500</v>
      </c>
      <c r="I43" s="82">
        <v>12500</v>
      </c>
    </row>
    <row r="44" spans="1:9" s="65" customFormat="1" ht="15" customHeight="1" x14ac:dyDescent="0.2">
      <c r="A44" s="68" t="s">
        <v>408</v>
      </c>
      <c r="B44" s="71" t="s">
        <v>409</v>
      </c>
      <c r="C44" s="71" t="s">
        <v>410</v>
      </c>
      <c r="D44" s="109" t="s">
        <v>347</v>
      </c>
      <c r="E44" s="78">
        <v>49819.199999999997</v>
      </c>
      <c r="F44" s="79">
        <v>43260</v>
      </c>
      <c r="G44" s="80">
        <v>27722</v>
      </c>
      <c r="H44" s="80">
        <v>43044</v>
      </c>
      <c r="I44" s="80">
        <v>47077.11</v>
      </c>
    </row>
    <row r="45" spans="1:9" s="65" customFormat="1" ht="15" customHeight="1" x14ac:dyDescent="0.2">
      <c r="A45" s="68" t="s">
        <v>411</v>
      </c>
      <c r="B45" s="71" t="s">
        <v>412</v>
      </c>
      <c r="C45" s="71" t="s">
        <v>413</v>
      </c>
      <c r="D45" s="109" t="s">
        <v>347</v>
      </c>
      <c r="E45" s="78"/>
      <c r="F45" s="79"/>
      <c r="G45" s="80"/>
      <c r="H45" s="81"/>
      <c r="I45" s="82"/>
    </row>
    <row r="46" spans="1:9" s="65" customFormat="1" ht="15" customHeight="1" x14ac:dyDescent="0.2">
      <c r="A46" s="68" t="s">
        <v>414</v>
      </c>
      <c r="B46" s="71" t="s">
        <v>415</v>
      </c>
      <c r="C46" s="71" t="s">
        <v>416</v>
      </c>
      <c r="D46" s="78"/>
      <c r="E46" s="78"/>
      <c r="F46" s="79"/>
      <c r="G46" s="80"/>
      <c r="H46" s="81"/>
      <c r="I46" s="82"/>
    </row>
    <row r="47" spans="1:9" s="65" customFormat="1" ht="15" customHeight="1" x14ac:dyDescent="0.2">
      <c r="A47" s="68" t="s">
        <v>417</v>
      </c>
      <c r="B47" s="71" t="s">
        <v>418</v>
      </c>
      <c r="C47" s="71" t="s">
        <v>419</v>
      </c>
      <c r="D47" s="78"/>
      <c r="E47" s="78"/>
      <c r="F47" s="79"/>
      <c r="G47" s="80"/>
      <c r="H47" s="81"/>
      <c r="I47" s="82"/>
    </row>
    <row r="48" spans="1:9" s="65" customFormat="1" ht="15" customHeight="1" x14ac:dyDescent="0.2">
      <c r="A48" s="68" t="s">
        <v>420</v>
      </c>
      <c r="B48" s="71" t="s">
        <v>421</v>
      </c>
      <c r="C48" s="71" t="s">
        <v>422</v>
      </c>
      <c r="D48" s="109" t="s">
        <v>347</v>
      </c>
      <c r="E48" s="78">
        <v>38903.449999999997</v>
      </c>
      <c r="F48" s="79">
        <v>90000</v>
      </c>
      <c r="G48" s="80">
        <v>48000</v>
      </c>
      <c r="H48" s="81">
        <v>40000</v>
      </c>
      <c r="I48" s="82">
        <v>40000</v>
      </c>
    </row>
    <row r="49" spans="1:9" s="65" customFormat="1" ht="15" customHeight="1" x14ac:dyDescent="0.2">
      <c r="A49" s="68" t="s">
        <v>423</v>
      </c>
      <c r="B49" s="71" t="s">
        <v>424</v>
      </c>
      <c r="C49" s="71" t="s">
        <v>425</v>
      </c>
      <c r="D49" s="109" t="s">
        <v>347</v>
      </c>
      <c r="E49" s="78"/>
      <c r="F49" s="79"/>
      <c r="G49" s="80"/>
      <c r="H49" s="81"/>
      <c r="I49" s="82"/>
    </row>
    <row r="50" spans="1:9" s="65" customFormat="1" ht="15" customHeight="1" x14ac:dyDescent="0.2">
      <c r="A50" s="68" t="s">
        <v>426</v>
      </c>
      <c r="B50" s="71" t="s">
        <v>427</v>
      </c>
      <c r="C50" s="71" t="s">
        <v>428</v>
      </c>
      <c r="D50" s="109" t="s">
        <v>347</v>
      </c>
      <c r="E50" s="78">
        <v>14193</v>
      </c>
      <c r="F50" s="79">
        <v>32000</v>
      </c>
      <c r="G50" s="80">
        <v>16000</v>
      </c>
      <c r="H50" s="81">
        <v>51235.5</v>
      </c>
      <c r="I50" s="82">
        <v>51235.5</v>
      </c>
    </row>
    <row r="51" spans="1:9" s="65" customFormat="1" ht="15" customHeight="1" x14ac:dyDescent="0.2">
      <c r="A51" s="68" t="s">
        <v>429</v>
      </c>
      <c r="B51" s="71" t="s">
        <v>430</v>
      </c>
      <c r="C51" s="71" t="s">
        <v>431</v>
      </c>
      <c r="D51" s="109" t="s">
        <v>347</v>
      </c>
      <c r="E51" s="78">
        <v>1500000</v>
      </c>
      <c r="F51" s="79">
        <v>300000</v>
      </c>
      <c r="G51" s="80">
        <v>0</v>
      </c>
      <c r="H51" s="80">
        <v>0</v>
      </c>
      <c r="I51" s="80">
        <v>0</v>
      </c>
    </row>
    <row r="52" spans="1:9" s="65" customFormat="1" ht="15" customHeight="1" x14ac:dyDescent="0.2">
      <c r="A52" s="68" t="s">
        <v>432</v>
      </c>
      <c r="B52" s="71" t="s">
        <v>433</v>
      </c>
      <c r="C52" s="71" t="s">
        <v>434</v>
      </c>
      <c r="D52" s="109" t="s">
        <v>347</v>
      </c>
      <c r="E52" s="78"/>
      <c r="F52" s="79"/>
      <c r="G52" s="80"/>
      <c r="H52" s="81"/>
      <c r="I52" s="82"/>
    </row>
    <row r="53" spans="1:9" s="65" customFormat="1" ht="15" customHeight="1" x14ac:dyDescent="0.2">
      <c r="A53" s="68" t="s">
        <v>435</v>
      </c>
      <c r="B53" s="71" t="s">
        <v>436</v>
      </c>
      <c r="C53" s="71" t="s">
        <v>437</v>
      </c>
      <c r="D53" s="109" t="s">
        <v>347</v>
      </c>
      <c r="E53" s="78">
        <v>7014.32</v>
      </c>
      <c r="F53" s="79">
        <v>7000</v>
      </c>
      <c r="G53" s="80">
        <v>7158.31</v>
      </c>
      <c r="H53" s="81">
        <v>7000</v>
      </c>
      <c r="I53" s="82">
        <v>7000</v>
      </c>
    </row>
    <row r="54" spans="1:9" s="65" customFormat="1" ht="15" customHeight="1" x14ac:dyDescent="0.2">
      <c r="A54" s="68" t="s">
        <v>438</v>
      </c>
      <c r="B54" s="71" t="s">
        <v>439</v>
      </c>
      <c r="C54" s="71" t="s">
        <v>440</v>
      </c>
      <c r="D54" s="109" t="s">
        <v>347</v>
      </c>
      <c r="E54" s="78"/>
      <c r="F54" s="79"/>
      <c r="G54" s="80"/>
      <c r="H54" s="81"/>
      <c r="I54" s="82"/>
    </row>
    <row r="55" spans="1:9" s="65" customFormat="1" ht="15" customHeight="1" x14ac:dyDescent="0.2">
      <c r="A55" s="68" t="s">
        <v>441</v>
      </c>
      <c r="B55" s="71" t="s">
        <v>442</v>
      </c>
      <c r="C55" s="71" t="s">
        <v>443</v>
      </c>
      <c r="D55" s="109" t="s">
        <v>347</v>
      </c>
      <c r="E55" s="78"/>
      <c r="F55" s="79"/>
      <c r="G55" s="80"/>
      <c r="H55" s="81"/>
      <c r="I55" s="82"/>
    </row>
    <row r="56" spans="1:9" s="65" customFormat="1" ht="15" customHeight="1" x14ac:dyDescent="0.2">
      <c r="A56" s="68" t="s">
        <v>444</v>
      </c>
      <c r="B56" s="71" t="s">
        <v>445</v>
      </c>
      <c r="C56" s="71" t="s">
        <v>446</v>
      </c>
      <c r="D56" s="109" t="s">
        <v>347</v>
      </c>
      <c r="E56" s="78">
        <v>39747.699999999997</v>
      </c>
      <c r="F56" s="79">
        <v>60000</v>
      </c>
      <c r="G56" s="80">
        <v>34100</v>
      </c>
      <c r="H56" s="81">
        <v>144000</v>
      </c>
      <c r="I56" s="82">
        <v>144000</v>
      </c>
    </row>
    <row r="57" spans="1:9" s="65" customFormat="1" ht="15" hidden="1" customHeight="1" x14ac:dyDescent="0.2">
      <c r="A57" s="68" t="s">
        <v>447</v>
      </c>
      <c r="B57" s="71" t="s">
        <v>448</v>
      </c>
      <c r="C57" s="71" t="s">
        <v>448</v>
      </c>
      <c r="D57" s="109" t="s">
        <v>347</v>
      </c>
      <c r="E57" s="78"/>
      <c r="F57" s="79"/>
      <c r="G57" s="80"/>
      <c r="H57" s="81"/>
      <c r="I57" s="82"/>
    </row>
    <row r="58" spans="1:9" s="65" customFormat="1" ht="15" customHeight="1" x14ac:dyDescent="0.2">
      <c r="A58" s="68" t="s">
        <v>449</v>
      </c>
      <c r="B58" s="71" t="s">
        <v>450</v>
      </c>
      <c r="C58" s="71" t="s">
        <v>451</v>
      </c>
      <c r="D58" s="109" t="s">
        <v>347</v>
      </c>
      <c r="E58" s="78">
        <v>1811312.04</v>
      </c>
      <c r="F58" s="79">
        <v>2400000</v>
      </c>
      <c r="G58" s="80">
        <v>1275791.3700000001</v>
      </c>
      <c r="H58" s="81">
        <v>1739072.07</v>
      </c>
      <c r="I58" s="82">
        <v>1799082.09</v>
      </c>
    </row>
    <row r="59" spans="1:9" s="65" customFormat="1" ht="15" customHeight="1" x14ac:dyDescent="0.2">
      <c r="A59" s="68" t="s">
        <v>452</v>
      </c>
      <c r="B59" s="71" t="s">
        <v>453</v>
      </c>
      <c r="C59" s="71" t="s">
        <v>454</v>
      </c>
      <c r="D59" s="78"/>
      <c r="E59" s="78">
        <v>94035.89</v>
      </c>
      <c r="F59" s="79">
        <v>150000</v>
      </c>
      <c r="G59" s="80">
        <v>80411.77</v>
      </c>
      <c r="H59" s="81">
        <v>179573.53</v>
      </c>
      <c r="I59" s="82">
        <v>179573.53</v>
      </c>
    </row>
    <row r="60" spans="1:9" s="65" customFormat="1" ht="15" customHeight="1" x14ac:dyDescent="0.2">
      <c r="A60" s="68" t="s">
        <v>455</v>
      </c>
      <c r="B60" s="71" t="s">
        <v>456</v>
      </c>
      <c r="C60" s="71" t="s">
        <v>457</v>
      </c>
      <c r="D60" s="78"/>
      <c r="E60" s="78"/>
      <c r="F60" s="79"/>
      <c r="G60" s="80">
        <v>110</v>
      </c>
      <c r="H60" s="81"/>
      <c r="I60" s="82"/>
    </row>
    <row r="61" spans="1:9" s="65" customFormat="1" ht="15" customHeight="1" x14ac:dyDescent="0.2">
      <c r="A61" s="68" t="s">
        <v>458</v>
      </c>
      <c r="B61" s="71" t="s">
        <v>459</v>
      </c>
      <c r="C61" s="71" t="s">
        <v>460</v>
      </c>
      <c r="D61" s="78"/>
      <c r="E61" s="78"/>
      <c r="F61" s="79"/>
      <c r="G61" s="80"/>
      <c r="H61" s="81"/>
      <c r="I61" s="82"/>
    </row>
    <row r="62" spans="1:9" s="65" customFormat="1" ht="15" customHeight="1" x14ac:dyDescent="0.2">
      <c r="A62" s="68" t="s">
        <v>461</v>
      </c>
      <c r="B62" s="71" t="s">
        <v>462</v>
      </c>
      <c r="C62" s="71" t="s">
        <v>463</v>
      </c>
      <c r="D62" s="109" t="s">
        <v>347</v>
      </c>
      <c r="E62" s="78">
        <v>290000</v>
      </c>
      <c r="F62" s="79">
        <v>350000</v>
      </c>
      <c r="G62" s="80">
        <v>380000</v>
      </c>
      <c r="H62" s="81">
        <v>290000</v>
      </c>
      <c r="I62" s="82">
        <v>290000</v>
      </c>
    </row>
    <row r="63" spans="1:9" s="65" customFormat="1" ht="15" customHeight="1" x14ac:dyDescent="0.2">
      <c r="A63" s="68" t="s">
        <v>464</v>
      </c>
      <c r="B63" s="71" t="s">
        <v>465</v>
      </c>
      <c r="C63" s="71" t="s">
        <v>466</v>
      </c>
      <c r="D63" s="78"/>
      <c r="E63" s="78">
        <v>9552.2999999999993</v>
      </c>
      <c r="F63" s="79">
        <v>13000</v>
      </c>
      <c r="G63" s="80">
        <v>9791.11</v>
      </c>
      <c r="H63" s="81">
        <v>10035.89</v>
      </c>
      <c r="I63" s="82">
        <v>10286.790000000001</v>
      </c>
    </row>
    <row r="64" spans="1:9" s="65" customFormat="1" ht="15" customHeight="1" x14ac:dyDescent="0.2">
      <c r="A64" s="68" t="s">
        <v>467</v>
      </c>
      <c r="B64" s="71" t="s">
        <v>468</v>
      </c>
      <c r="C64" s="71" t="s">
        <v>469</v>
      </c>
      <c r="D64" s="78"/>
      <c r="E64" s="78"/>
      <c r="F64" s="79"/>
      <c r="G64" s="80"/>
      <c r="H64" s="81"/>
      <c r="I64" s="82"/>
    </row>
    <row r="65" spans="1:9" s="65" customFormat="1" ht="15" customHeight="1" x14ac:dyDescent="0.2">
      <c r="A65" s="68" t="s">
        <v>470</v>
      </c>
      <c r="B65" s="71" t="s">
        <v>471</v>
      </c>
      <c r="C65" s="71" t="s">
        <v>472</v>
      </c>
      <c r="D65" s="109" t="s">
        <v>347</v>
      </c>
      <c r="E65" s="78">
        <v>10359068.01</v>
      </c>
      <c r="F65" s="79">
        <v>12600000</v>
      </c>
      <c r="G65" s="80">
        <v>9405000</v>
      </c>
      <c r="H65" s="81">
        <v>9690000</v>
      </c>
      <c r="I65" s="82">
        <v>9932250</v>
      </c>
    </row>
    <row r="66" spans="1:9" s="65" customFormat="1" ht="15" customHeight="1" x14ac:dyDescent="0.2">
      <c r="A66" s="68" t="s">
        <v>473</v>
      </c>
      <c r="B66" s="71" t="s">
        <v>474</v>
      </c>
      <c r="C66" s="71" t="s">
        <v>475</v>
      </c>
      <c r="D66" s="109" t="s">
        <v>347</v>
      </c>
      <c r="E66" s="78"/>
      <c r="F66" s="79"/>
      <c r="G66" s="80"/>
      <c r="H66" s="81"/>
      <c r="I66" s="82"/>
    </row>
    <row r="67" spans="1:9" s="65" customFormat="1" ht="15" customHeight="1" x14ac:dyDescent="0.2">
      <c r="A67" s="68" t="s">
        <v>476</v>
      </c>
      <c r="B67" s="71" t="s">
        <v>477</v>
      </c>
      <c r="C67" s="71" t="s">
        <v>478</v>
      </c>
      <c r="D67" s="78"/>
      <c r="E67" s="78">
        <v>276104</v>
      </c>
      <c r="F67" s="79">
        <v>706000</v>
      </c>
      <c r="G67" s="80">
        <v>746660</v>
      </c>
      <c r="H67" s="81">
        <v>290081.77</v>
      </c>
      <c r="I67" s="82">
        <v>297333.81</v>
      </c>
    </row>
    <row r="68" spans="1:9" s="65" customFormat="1" ht="15" customHeight="1" x14ac:dyDescent="0.2">
      <c r="A68" s="68" t="s">
        <v>479</v>
      </c>
      <c r="B68" s="71" t="s">
        <v>480</v>
      </c>
      <c r="C68" s="71" t="s">
        <v>481</v>
      </c>
      <c r="D68" s="78"/>
      <c r="E68" s="78"/>
      <c r="F68" s="79"/>
      <c r="G68" s="80"/>
      <c r="H68" s="81"/>
      <c r="I68" s="82"/>
    </row>
    <row r="69" spans="1:9" s="65" customFormat="1" ht="15" customHeight="1" x14ac:dyDescent="0.2">
      <c r="A69" s="68" t="s">
        <v>482</v>
      </c>
      <c r="B69" s="71" t="s">
        <v>483</v>
      </c>
      <c r="C69" s="71" t="s">
        <v>484</v>
      </c>
      <c r="D69" s="78"/>
      <c r="E69" s="78"/>
      <c r="F69" s="79"/>
      <c r="G69" s="80"/>
      <c r="H69" s="81"/>
      <c r="I69" s="82"/>
    </row>
    <row r="70" spans="1:9" s="65" customFormat="1" ht="15" customHeight="1" x14ac:dyDescent="0.2">
      <c r="A70" s="68" t="s">
        <v>485</v>
      </c>
      <c r="B70" s="71" t="s">
        <v>486</v>
      </c>
      <c r="C70" s="71" t="s">
        <v>487</v>
      </c>
      <c r="D70" s="78"/>
      <c r="E70" s="78"/>
      <c r="F70" s="79"/>
      <c r="G70" s="80"/>
      <c r="H70" s="81"/>
      <c r="I70" s="82"/>
    </row>
    <row r="71" spans="1:9" s="65" customFormat="1" ht="15" customHeight="1" x14ac:dyDescent="0.2">
      <c r="A71" s="68" t="s">
        <v>488</v>
      </c>
      <c r="B71" s="71" t="s">
        <v>489</v>
      </c>
      <c r="C71" s="71" t="s">
        <v>490</v>
      </c>
      <c r="D71" s="78"/>
      <c r="E71" s="78"/>
      <c r="F71" s="79"/>
      <c r="G71" s="80"/>
      <c r="H71" s="81"/>
      <c r="I71" s="82"/>
    </row>
    <row r="72" spans="1:9" s="65" customFormat="1" ht="15" customHeight="1" thickBot="1" x14ac:dyDescent="0.25">
      <c r="A72" s="69" t="s">
        <v>491</v>
      </c>
      <c r="B72" s="72" t="s">
        <v>492</v>
      </c>
      <c r="C72" s="72" t="s">
        <v>493</v>
      </c>
      <c r="D72" s="83"/>
      <c r="E72" s="83">
        <v>188824</v>
      </c>
      <c r="F72" s="84">
        <v>180000</v>
      </c>
      <c r="G72" s="85">
        <v>171785</v>
      </c>
      <c r="H72" s="86">
        <v>171785</v>
      </c>
      <c r="I72" s="87">
        <v>171785</v>
      </c>
    </row>
    <row r="73" spans="1:9" s="65" customFormat="1" ht="15" customHeight="1" thickBot="1" x14ac:dyDescent="0.25">
      <c r="A73" s="113"/>
      <c r="B73" s="114" t="s">
        <v>494</v>
      </c>
      <c r="C73" s="114" t="s">
        <v>495</v>
      </c>
      <c r="D73" s="112"/>
      <c r="E73" s="115">
        <f>SUM(E2:E72)</f>
        <v>15479514.379999999</v>
      </c>
      <c r="F73" s="116">
        <f t="shared" ref="F73:I73" si="0">SUM(F2:F72)</f>
        <v>18016349.5</v>
      </c>
      <c r="G73" s="117">
        <f t="shared" si="0"/>
        <v>13148779.560000001</v>
      </c>
      <c r="H73" s="118">
        <f t="shared" si="0"/>
        <v>13844021.85</v>
      </c>
      <c r="I73" s="119">
        <f t="shared" si="0"/>
        <v>14163534.4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"/>
  <sheetViews>
    <sheetView topLeftCell="D1" workbookViewId="0">
      <selection activeCell="F32" sqref="F32"/>
    </sheetView>
  </sheetViews>
  <sheetFormatPr baseColWidth="10" defaultColWidth="9.140625" defaultRowHeight="12.75" x14ac:dyDescent="0.2"/>
  <cols>
    <col min="1" max="1" width="21.28515625" style="1" customWidth="1"/>
    <col min="2" max="2" width="11.28515625" style="1" bestFit="1" customWidth="1"/>
    <col min="3" max="27" width="13.85546875" style="1" customWidth="1"/>
    <col min="28" max="258" width="9.140625" style="1"/>
    <col min="259" max="259" width="11.5703125" style="1" customWidth="1"/>
    <col min="260" max="260" width="15.140625" style="1" customWidth="1"/>
    <col min="261" max="514" width="9.140625" style="1"/>
    <col min="515" max="515" width="11.5703125" style="1" customWidth="1"/>
    <col min="516" max="516" width="15.140625" style="1" customWidth="1"/>
    <col min="517" max="770" width="9.140625" style="1"/>
    <col min="771" max="771" width="11.5703125" style="1" customWidth="1"/>
    <col min="772" max="772" width="15.140625" style="1" customWidth="1"/>
    <col min="773" max="1026" width="9.140625" style="1"/>
    <col min="1027" max="1027" width="11.5703125" style="1" customWidth="1"/>
    <col min="1028" max="1028" width="15.140625" style="1" customWidth="1"/>
    <col min="1029" max="1282" width="9.140625" style="1"/>
    <col min="1283" max="1283" width="11.5703125" style="1" customWidth="1"/>
    <col min="1284" max="1284" width="15.140625" style="1" customWidth="1"/>
    <col min="1285" max="1538" width="9.140625" style="1"/>
    <col min="1539" max="1539" width="11.5703125" style="1" customWidth="1"/>
    <col min="1540" max="1540" width="15.140625" style="1" customWidth="1"/>
    <col min="1541" max="1794" width="9.140625" style="1"/>
    <col min="1795" max="1795" width="11.5703125" style="1" customWidth="1"/>
    <col min="1796" max="1796" width="15.140625" style="1" customWidth="1"/>
    <col min="1797" max="2050" width="9.140625" style="1"/>
    <col min="2051" max="2051" width="11.5703125" style="1" customWidth="1"/>
    <col min="2052" max="2052" width="15.140625" style="1" customWidth="1"/>
    <col min="2053" max="2306" width="9.140625" style="1"/>
    <col min="2307" max="2307" width="11.5703125" style="1" customWidth="1"/>
    <col min="2308" max="2308" width="15.140625" style="1" customWidth="1"/>
    <col min="2309" max="2562" width="9.140625" style="1"/>
    <col min="2563" max="2563" width="11.5703125" style="1" customWidth="1"/>
    <col min="2564" max="2564" width="15.140625" style="1" customWidth="1"/>
    <col min="2565" max="2818" width="9.140625" style="1"/>
    <col min="2819" max="2819" width="11.5703125" style="1" customWidth="1"/>
    <col min="2820" max="2820" width="15.140625" style="1" customWidth="1"/>
    <col min="2821" max="3074" width="9.140625" style="1"/>
    <col min="3075" max="3075" width="11.5703125" style="1" customWidth="1"/>
    <col min="3076" max="3076" width="15.140625" style="1" customWidth="1"/>
    <col min="3077" max="3330" width="9.140625" style="1"/>
    <col min="3331" max="3331" width="11.5703125" style="1" customWidth="1"/>
    <col min="3332" max="3332" width="15.140625" style="1" customWidth="1"/>
    <col min="3333" max="3586" width="9.140625" style="1"/>
    <col min="3587" max="3587" width="11.5703125" style="1" customWidth="1"/>
    <col min="3588" max="3588" width="15.140625" style="1" customWidth="1"/>
    <col min="3589" max="3842" width="9.140625" style="1"/>
    <col min="3843" max="3843" width="11.5703125" style="1" customWidth="1"/>
    <col min="3844" max="3844" width="15.140625" style="1" customWidth="1"/>
    <col min="3845" max="4098" width="9.140625" style="1"/>
    <col min="4099" max="4099" width="11.5703125" style="1" customWidth="1"/>
    <col min="4100" max="4100" width="15.140625" style="1" customWidth="1"/>
    <col min="4101" max="4354" width="9.140625" style="1"/>
    <col min="4355" max="4355" width="11.5703125" style="1" customWidth="1"/>
    <col min="4356" max="4356" width="15.140625" style="1" customWidth="1"/>
    <col min="4357" max="4610" width="9.140625" style="1"/>
    <col min="4611" max="4611" width="11.5703125" style="1" customWidth="1"/>
    <col min="4612" max="4612" width="15.140625" style="1" customWidth="1"/>
    <col min="4613" max="4866" width="9.140625" style="1"/>
    <col min="4867" max="4867" width="11.5703125" style="1" customWidth="1"/>
    <col min="4868" max="4868" width="15.140625" style="1" customWidth="1"/>
    <col min="4869" max="5122" width="9.140625" style="1"/>
    <col min="5123" max="5123" width="11.5703125" style="1" customWidth="1"/>
    <col min="5124" max="5124" width="15.140625" style="1" customWidth="1"/>
    <col min="5125" max="5378" width="9.140625" style="1"/>
    <col min="5379" max="5379" width="11.5703125" style="1" customWidth="1"/>
    <col min="5380" max="5380" width="15.140625" style="1" customWidth="1"/>
    <col min="5381" max="5634" width="9.140625" style="1"/>
    <col min="5635" max="5635" width="11.5703125" style="1" customWidth="1"/>
    <col min="5636" max="5636" width="15.140625" style="1" customWidth="1"/>
    <col min="5637" max="5890" width="9.140625" style="1"/>
    <col min="5891" max="5891" width="11.5703125" style="1" customWidth="1"/>
    <col min="5892" max="5892" width="15.140625" style="1" customWidth="1"/>
    <col min="5893" max="6146" width="9.140625" style="1"/>
    <col min="6147" max="6147" width="11.5703125" style="1" customWidth="1"/>
    <col min="6148" max="6148" width="15.140625" style="1" customWidth="1"/>
    <col min="6149" max="6402" width="9.140625" style="1"/>
    <col min="6403" max="6403" width="11.5703125" style="1" customWidth="1"/>
    <col min="6404" max="6404" width="15.140625" style="1" customWidth="1"/>
    <col min="6405" max="6658" width="9.140625" style="1"/>
    <col min="6659" max="6659" width="11.5703125" style="1" customWidth="1"/>
    <col min="6660" max="6660" width="15.140625" style="1" customWidth="1"/>
    <col min="6661" max="6914" width="9.140625" style="1"/>
    <col min="6915" max="6915" width="11.5703125" style="1" customWidth="1"/>
    <col min="6916" max="6916" width="15.140625" style="1" customWidth="1"/>
    <col min="6917" max="7170" width="9.140625" style="1"/>
    <col min="7171" max="7171" width="11.5703125" style="1" customWidth="1"/>
    <col min="7172" max="7172" width="15.140625" style="1" customWidth="1"/>
    <col min="7173" max="7426" width="9.140625" style="1"/>
    <col min="7427" max="7427" width="11.5703125" style="1" customWidth="1"/>
    <col min="7428" max="7428" width="15.140625" style="1" customWidth="1"/>
    <col min="7429" max="7682" width="9.140625" style="1"/>
    <col min="7683" max="7683" width="11.5703125" style="1" customWidth="1"/>
    <col min="7684" max="7684" width="15.140625" style="1" customWidth="1"/>
    <col min="7685" max="7938" width="9.140625" style="1"/>
    <col min="7939" max="7939" width="11.5703125" style="1" customWidth="1"/>
    <col min="7940" max="7940" width="15.140625" style="1" customWidth="1"/>
    <col min="7941" max="8194" width="9.140625" style="1"/>
    <col min="8195" max="8195" width="11.5703125" style="1" customWidth="1"/>
    <col min="8196" max="8196" width="15.140625" style="1" customWidth="1"/>
    <col min="8197" max="8450" width="9.140625" style="1"/>
    <col min="8451" max="8451" width="11.5703125" style="1" customWidth="1"/>
    <col min="8452" max="8452" width="15.140625" style="1" customWidth="1"/>
    <col min="8453" max="8706" width="9.140625" style="1"/>
    <col min="8707" max="8707" width="11.5703125" style="1" customWidth="1"/>
    <col min="8708" max="8708" width="15.140625" style="1" customWidth="1"/>
    <col min="8709" max="8962" width="9.140625" style="1"/>
    <col min="8963" max="8963" width="11.5703125" style="1" customWidth="1"/>
    <col min="8964" max="8964" width="15.140625" style="1" customWidth="1"/>
    <col min="8965" max="9218" width="9.140625" style="1"/>
    <col min="9219" max="9219" width="11.5703125" style="1" customWidth="1"/>
    <col min="9220" max="9220" width="15.140625" style="1" customWidth="1"/>
    <col min="9221" max="9474" width="9.140625" style="1"/>
    <col min="9475" max="9475" width="11.5703125" style="1" customWidth="1"/>
    <col min="9476" max="9476" width="15.140625" style="1" customWidth="1"/>
    <col min="9477" max="9730" width="9.140625" style="1"/>
    <col min="9731" max="9731" width="11.5703125" style="1" customWidth="1"/>
    <col min="9732" max="9732" width="15.140625" style="1" customWidth="1"/>
    <col min="9733" max="9986" width="9.140625" style="1"/>
    <col min="9987" max="9987" width="11.5703125" style="1" customWidth="1"/>
    <col min="9988" max="9988" width="15.140625" style="1" customWidth="1"/>
    <col min="9989" max="10242" width="9.140625" style="1"/>
    <col min="10243" max="10243" width="11.5703125" style="1" customWidth="1"/>
    <col min="10244" max="10244" width="15.140625" style="1" customWidth="1"/>
    <col min="10245" max="10498" width="9.140625" style="1"/>
    <col min="10499" max="10499" width="11.5703125" style="1" customWidth="1"/>
    <col min="10500" max="10500" width="15.140625" style="1" customWidth="1"/>
    <col min="10501" max="10754" width="9.140625" style="1"/>
    <col min="10755" max="10755" width="11.5703125" style="1" customWidth="1"/>
    <col min="10756" max="10756" width="15.140625" style="1" customWidth="1"/>
    <col min="10757" max="11010" width="9.140625" style="1"/>
    <col min="11011" max="11011" width="11.5703125" style="1" customWidth="1"/>
    <col min="11012" max="11012" width="15.140625" style="1" customWidth="1"/>
    <col min="11013" max="11266" width="9.140625" style="1"/>
    <col min="11267" max="11267" width="11.5703125" style="1" customWidth="1"/>
    <col min="11268" max="11268" width="15.140625" style="1" customWidth="1"/>
    <col min="11269" max="11522" width="9.140625" style="1"/>
    <col min="11523" max="11523" width="11.5703125" style="1" customWidth="1"/>
    <col min="11524" max="11524" width="15.140625" style="1" customWidth="1"/>
    <col min="11525" max="11778" width="9.140625" style="1"/>
    <col min="11779" max="11779" width="11.5703125" style="1" customWidth="1"/>
    <col min="11780" max="11780" width="15.140625" style="1" customWidth="1"/>
    <col min="11781" max="12034" width="9.140625" style="1"/>
    <col min="12035" max="12035" width="11.5703125" style="1" customWidth="1"/>
    <col min="12036" max="12036" width="15.140625" style="1" customWidth="1"/>
    <col min="12037" max="12290" width="9.140625" style="1"/>
    <col min="12291" max="12291" width="11.5703125" style="1" customWidth="1"/>
    <col min="12292" max="12292" width="15.140625" style="1" customWidth="1"/>
    <col min="12293" max="12546" width="9.140625" style="1"/>
    <col min="12547" max="12547" width="11.5703125" style="1" customWidth="1"/>
    <col min="12548" max="12548" width="15.140625" style="1" customWidth="1"/>
    <col min="12549" max="12802" width="9.140625" style="1"/>
    <col min="12803" max="12803" width="11.5703125" style="1" customWidth="1"/>
    <col min="12804" max="12804" width="15.140625" style="1" customWidth="1"/>
    <col min="12805" max="13058" width="9.140625" style="1"/>
    <col min="13059" max="13059" width="11.5703125" style="1" customWidth="1"/>
    <col min="13060" max="13060" width="15.140625" style="1" customWidth="1"/>
    <col min="13061" max="13314" width="9.140625" style="1"/>
    <col min="13315" max="13315" width="11.5703125" style="1" customWidth="1"/>
    <col min="13316" max="13316" width="15.140625" style="1" customWidth="1"/>
    <col min="13317" max="13570" width="9.140625" style="1"/>
    <col min="13571" max="13571" width="11.5703125" style="1" customWidth="1"/>
    <col min="13572" max="13572" width="15.140625" style="1" customWidth="1"/>
    <col min="13573" max="13826" width="9.140625" style="1"/>
    <col min="13827" max="13827" width="11.5703125" style="1" customWidth="1"/>
    <col min="13828" max="13828" width="15.140625" style="1" customWidth="1"/>
    <col min="13829" max="14082" width="9.140625" style="1"/>
    <col min="14083" max="14083" width="11.5703125" style="1" customWidth="1"/>
    <col min="14084" max="14084" width="15.140625" style="1" customWidth="1"/>
    <col min="14085" max="14338" width="9.140625" style="1"/>
    <col min="14339" max="14339" width="11.5703125" style="1" customWidth="1"/>
    <col min="14340" max="14340" width="15.140625" style="1" customWidth="1"/>
    <col min="14341" max="14594" width="9.140625" style="1"/>
    <col min="14595" max="14595" width="11.5703125" style="1" customWidth="1"/>
    <col min="14596" max="14596" width="15.140625" style="1" customWidth="1"/>
    <col min="14597" max="14850" width="9.140625" style="1"/>
    <col min="14851" max="14851" width="11.5703125" style="1" customWidth="1"/>
    <col min="14852" max="14852" width="15.140625" style="1" customWidth="1"/>
    <col min="14853" max="15106" width="9.140625" style="1"/>
    <col min="15107" max="15107" width="11.5703125" style="1" customWidth="1"/>
    <col min="15108" max="15108" width="15.140625" style="1" customWidth="1"/>
    <col min="15109" max="15362" width="9.140625" style="1"/>
    <col min="15363" max="15363" width="11.5703125" style="1" customWidth="1"/>
    <col min="15364" max="15364" width="15.140625" style="1" customWidth="1"/>
    <col min="15365" max="15618" width="9.140625" style="1"/>
    <col min="15619" max="15619" width="11.5703125" style="1" customWidth="1"/>
    <col min="15620" max="15620" width="15.140625" style="1" customWidth="1"/>
    <col min="15621" max="15874" width="9.140625" style="1"/>
    <col min="15875" max="15875" width="11.5703125" style="1" customWidth="1"/>
    <col min="15876" max="15876" width="15.140625" style="1" customWidth="1"/>
    <col min="15877" max="16130" width="9.140625" style="1"/>
    <col min="16131" max="16131" width="11.5703125" style="1" customWidth="1"/>
    <col min="16132" max="16132" width="15.140625" style="1" customWidth="1"/>
    <col min="16133" max="16384" width="9.140625" style="1"/>
  </cols>
  <sheetData>
    <row r="1" spans="1:27" s="52" customFormat="1" ht="13.5" thickBot="1" x14ac:dyDescent="0.25">
      <c r="A1" s="43"/>
      <c r="B1" s="43"/>
      <c r="C1" s="258" t="s">
        <v>2</v>
      </c>
      <c r="D1" s="259"/>
      <c r="E1" s="259"/>
      <c r="F1" s="259"/>
      <c r="G1" s="260"/>
      <c r="H1" s="258" t="s">
        <v>3</v>
      </c>
      <c r="I1" s="259"/>
      <c r="J1" s="259"/>
      <c r="K1" s="259"/>
      <c r="L1" s="260"/>
      <c r="M1" s="258" t="s">
        <v>4</v>
      </c>
      <c r="N1" s="259"/>
      <c r="O1" s="259"/>
      <c r="P1" s="259"/>
      <c r="Q1" s="260"/>
      <c r="R1" s="258" t="s">
        <v>5</v>
      </c>
      <c r="S1" s="259"/>
      <c r="T1" s="259"/>
      <c r="U1" s="259"/>
      <c r="V1" s="260"/>
      <c r="W1" s="258" t="s">
        <v>6</v>
      </c>
      <c r="X1" s="259"/>
      <c r="Y1" s="259"/>
      <c r="Z1" s="259"/>
      <c r="AA1" s="260"/>
    </row>
    <row r="2" spans="1:27" s="52" customFormat="1" ht="24.95" customHeight="1" x14ac:dyDescent="0.2">
      <c r="A2" s="43"/>
      <c r="B2" s="43"/>
      <c r="C2" s="254" t="s">
        <v>496</v>
      </c>
      <c r="D2" s="251" t="s">
        <v>497</v>
      </c>
      <c r="E2" s="252"/>
      <c r="F2" s="252"/>
      <c r="G2" s="253"/>
      <c r="H2" s="254" t="s">
        <v>496</v>
      </c>
      <c r="I2" s="251" t="s">
        <v>497</v>
      </c>
      <c r="J2" s="252"/>
      <c r="K2" s="252"/>
      <c r="L2" s="253"/>
      <c r="M2" s="254" t="s">
        <v>496</v>
      </c>
      <c r="N2" s="251" t="s">
        <v>497</v>
      </c>
      <c r="O2" s="252"/>
      <c r="P2" s="252"/>
      <c r="Q2" s="253"/>
      <c r="R2" s="254" t="s">
        <v>496</v>
      </c>
      <c r="S2" s="251" t="s">
        <v>497</v>
      </c>
      <c r="T2" s="252"/>
      <c r="U2" s="252"/>
      <c r="V2" s="253"/>
      <c r="W2" s="254" t="s">
        <v>496</v>
      </c>
      <c r="X2" s="251" t="s">
        <v>497</v>
      </c>
      <c r="Y2" s="252"/>
      <c r="Z2" s="252"/>
      <c r="AA2" s="253"/>
    </row>
    <row r="3" spans="1:27" s="52" customFormat="1" ht="23.25" thickBot="1" x14ac:dyDescent="0.25">
      <c r="A3" s="43"/>
      <c r="B3" s="140" t="s">
        <v>498</v>
      </c>
      <c r="C3" s="255"/>
      <c r="D3" s="143" t="s">
        <v>499</v>
      </c>
      <c r="E3" s="141" t="s">
        <v>500</v>
      </c>
      <c r="F3" s="141" t="s">
        <v>501</v>
      </c>
      <c r="G3" s="142" t="s">
        <v>502</v>
      </c>
      <c r="H3" s="255"/>
      <c r="I3" s="143" t="s">
        <v>499</v>
      </c>
      <c r="J3" s="141" t="s">
        <v>500</v>
      </c>
      <c r="K3" s="141" t="s">
        <v>501</v>
      </c>
      <c r="L3" s="142" t="s">
        <v>502</v>
      </c>
      <c r="M3" s="255"/>
      <c r="N3" s="143" t="s">
        <v>499</v>
      </c>
      <c r="O3" s="141" t="s">
        <v>500</v>
      </c>
      <c r="P3" s="141" t="s">
        <v>501</v>
      </c>
      <c r="Q3" s="142" t="s">
        <v>502</v>
      </c>
      <c r="R3" s="255"/>
      <c r="S3" s="143" t="s">
        <v>499</v>
      </c>
      <c r="T3" s="141" t="s">
        <v>500</v>
      </c>
      <c r="U3" s="141" t="s">
        <v>501</v>
      </c>
      <c r="V3" s="142" t="s">
        <v>502</v>
      </c>
      <c r="W3" s="255"/>
      <c r="X3" s="143" t="s">
        <v>499</v>
      </c>
      <c r="Y3" s="141" t="s">
        <v>500</v>
      </c>
      <c r="Z3" s="141" t="s">
        <v>501</v>
      </c>
      <c r="AA3" s="142" t="s">
        <v>502</v>
      </c>
    </row>
    <row r="4" spans="1:27" s="41" customFormat="1" ht="22.5" x14ac:dyDescent="0.2">
      <c r="A4" s="144" t="s">
        <v>503</v>
      </c>
      <c r="B4" s="44"/>
      <c r="C4" s="136"/>
      <c r="D4" s="137"/>
      <c r="E4" s="138"/>
      <c r="F4" s="138"/>
      <c r="G4" s="139"/>
      <c r="H4" s="136"/>
      <c r="I4" s="137"/>
      <c r="J4" s="138"/>
      <c r="K4" s="138"/>
      <c r="L4" s="139"/>
      <c r="M4" s="136"/>
      <c r="N4" s="137"/>
      <c r="O4" s="138"/>
      <c r="P4" s="138"/>
      <c r="Q4" s="139"/>
      <c r="R4" s="136"/>
      <c r="S4" s="137"/>
      <c r="T4" s="138"/>
      <c r="U4" s="138"/>
      <c r="V4" s="139"/>
      <c r="W4" s="136"/>
      <c r="X4" s="137"/>
      <c r="Y4" s="138"/>
      <c r="Z4" s="138"/>
      <c r="AA4" s="139"/>
    </row>
    <row r="5" spans="1:27" s="41" customFormat="1" ht="22.5" x14ac:dyDescent="0.2">
      <c r="A5" s="145" t="s">
        <v>504</v>
      </c>
      <c r="B5" s="50" t="s">
        <v>505</v>
      </c>
      <c r="C5" s="88">
        <v>955000</v>
      </c>
      <c r="D5" s="88">
        <v>955000</v>
      </c>
      <c r="E5" s="90"/>
      <c r="F5" s="90"/>
      <c r="G5" s="91"/>
      <c r="H5" s="88">
        <v>389875.38</v>
      </c>
      <c r="I5" s="88">
        <v>389875.38</v>
      </c>
      <c r="J5" s="90"/>
      <c r="K5" s="90"/>
      <c r="L5" s="91"/>
      <c r="M5" s="88">
        <v>0</v>
      </c>
      <c r="N5" s="89"/>
      <c r="O5" s="90"/>
      <c r="P5" s="90"/>
      <c r="Q5" s="91"/>
      <c r="R5" s="88">
        <v>0</v>
      </c>
      <c r="S5" s="89"/>
      <c r="T5" s="90"/>
      <c r="U5" s="90">
        <v>3000000</v>
      </c>
      <c r="V5" s="91"/>
      <c r="W5" s="88">
        <v>0</v>
      </c>
      <c r="X5" s="89"/>
      <c r="Y5" s="90"/>
      <c r="Z5" s="90">
        <v>2000000</v>
      </c>
      <c r="AA5" s="91"/>
    </row>
    <row r="6" spans="1:27" s="41" customFormat="1" ht="24.95" customHeight="1" x14ac:dyDescent="0.2">
      <c r="A6" s="48"/>
      <c r="B6" s="50">
        <v>721</v>
      </c>
      <c r="C6" s="88">
        <v>56926.400000000001</v>
      </c>
      <c r="D6" s="88">
        <v>56926.400000000001</v>
      </c>
      <c r="E6" s="90"/>
      <c r="F6" s="90"/>
      <c r="G6" s="91"/>
      <c r="H6" s="88">
        <v>5951.65</v>
      </c>
      <c r="I6" s="88">
        <v>5951.65</v>
      </c>
      <c r="J6" s="90"/>
      <c r="K6" s="90"/>
      <c r="L6" s="91"/>
      <c r="M6" s="88">
        <v>0</v>
      </c>
      <c r="N6" s="89"/>
      <c r="O6" s="90"/>
      <c r="P6" s="90"/>
      <c r="Q6" s="91"/>
      <c r="R6" s="88">
        <v>6666.67</v>
      </c>
      <c r="S6" s="89"/>
      <c r="T6" s="90"/>
      <c r="U6" s="90"/>
      <c r="V6" s="91"/>
      <c r="W6" s="88">
        <v>10000</v>
      </c>
      <c r="X6" s="89"/>
      <c r="Y6" s="90"/>
      <c r="Z6" s="90"/>
      <c r="AA6" s="91"/>
    </row>
    <row r="7" spans="1:27" s="41" customFormat="1" ht="22.5" x14ac:dyDescent="0.2">
      <c r="A7" s="145" t="s">
        <v>506</v>
      </c>
      <c r="B7" s="42">
        <v>722</v>
      </c>
      <c r="C7" s="92">
        <v>702308</v>
      </c>
      <c r="D7" s="92">
        <v>702308</v>
      </c>
      <c r="E7" s="94"/>
      <c r="F7" s="94"/>
      <c r="G7" s="95"/>
      <c r="H7" s="92">
        <v>15000</v>
      </c>
      <c r="I7" s="92">
        <v>15000</v>
      </c>
      <c r="J7" s="94"/>
      <c r="K7" s="94"/>
      <c r="L7" s="95"/>
      <c r="M7" s="92">
        <v>0</v>
      </c>
      <c r="N7" s="93"/>
      <c r="O7" s="94"/>
      <c r="P7" s="94"/>
      <c r="Q7" s="95"/>
      <c r="R7" s="92">
        <v>4523.8095238095239</v>
      </c>
      <c r="S7" s="93"/>
      <c r="T7" s="94"/>
      <c r="U7" s="94"/>
      <c r="V7" s="95"/>
      <c r="W7" s="92">
        <v>6250</v>
      </c>
      <c r="X7" s="93"/>
      <c r="Y7" s="94"/>
      <c r="Z7" s="94"/>
      <c r="AA7" s="95"/>
    </row>
    <row r="8" spans="1:27" s="41" customFormat="1" ht="22.5" x14ac:dyDescent="0.2">
      <c r="A8" s="146" t="s">
        <v>507</v>
      </c>
      <c r="B8" s="51">
        <v>723</v>
      </c>
      <c r="C8" s="96">
        <v>2843000.09</v>
      </c>
      <c r="D8" s="96">
        <v>2843000.09</v>
      </c>
      <c r="E8" s="98"/>
      <c r="F8" s="98"/>
      <c r="G8" s="99"/>
      <c r="H8" s="96">
        <v>3576763.49</v>
      </c>
      <c r="I8" s="96">
        <v>3576763.49</v>
      </c>
      <c r="J8" s="98"/>
      <c r="K8" s="98"/>
      <c r="L8" s="99"/>
      <c r="M8" s="96">
        <v>7961.8</v>
      </c>
      <c r="N8" s="97"/>
      <c r="O8" s="98"/>
      <c r="P8" s="98"/>
      <c r="Q8" s="99"/>
      <c r="R8" s="96">
        <v>884107.61517598329</v>
      </c>
      <c r="S8" s="97"/>
      <c r="T8" s="98"/>
      <c r="U8" s="98"/>
      <c r="V8" s="99"/>
      <c r="W8" s="96">
        <v>545583.33333333337</v>
      </c>
      <c r="X8" s="97"/>
      <c r="Y8" s="98"/>
      <c r="Z8" s="98"/>
      <c r="AA8" s="99"/>
    </row>
    <row r="9" spans="1:27" s="41" customFormat="1" ht="22.5" x14ac:dyDescent="0.2">
      <c r="A9" s="146" t="s">
        <v>508</v>
      </c>
      <c r="B9" s="51">
        <v>724</v>
      </c>
      <c r="C9" s="96">
        <v>4766003.8</v>
      </c>
      <c r="D9" s="96">
        <v>4766003.8</v>
      </c>
      <c r="E9" s="98"/>
      <c r="F9" s="98"/>
      <c r="G9" s="99"/>
      <c r="H9" s="96">
        <v>6097413.5599999996</v>
      </c>
      <c r="I9" s="96">
        <v>6097413.5599999996</v>
      </c>
      <c r="J9" s="98"/>
      <c r="K9" s="98"/>
      <c r="L9" s="99"/>
      <c r="M9" s="96">
        <v>1281702.51</v>
      </c>
      <c r="N9" s="97"/>
      <c r="O9" s="98"/>
      <c r="P9" s="98"/>
      <c r="Q9" s="99"/>
      <c r="R9" s="96">
        <v>923990.45683229843</v>
      </c>
      <c r="S9" s="97"/>
      <c r="T9" s="98"/>
      <c r="U9" s="98"/>
      <c r="V9" s="99"/>
      <c r="W9" s="96">
        <v>691250</v>
      </c>
      <c r="X9" s="97"/>
      <c r="Y9" s="98"/>
      <c r="Z9" s="98"/>
      <c r="AA9" s="99"/>
    </row>
    <row r="10" spans="1:27" s="41" customFormat="1" ht="13.5" thickBot="1" x14ac:dyDescent="0.25">
      <c r="A10" s="46"/>
      <c r="B10" s="47">
        <v>725</v>
      </c>
      <c r="C10" s="100">
        <v>139188.03</v>
      </c>
      <c r="D10" s="100">
        <v>139188.03</v>
      </c>
      <c r="E10" s="102"/>
      <c r="F10" s="102"/>
      <c r="G10" s="103"/>
      <c r="H10" s="100">
        <v>109057.3</v>
      </c>
      <c r="I10" s="100">
        <v>109057.3</v>
      </c>
      <c r="J10" s="102"/>
      <c r="K10" s="102"/>
      <c r="L10" s="103"/>
      <c r="M10" s="100">
        <v>0</v>
      </c>
      <c r="N10" s="101"/>
      <c r="O10" s="102"/>
      <c r="P10" s="102"/>
      <c r="Q10" s="103"/>
      <c r="R10" s="100">
        <v>7857.14</v>
      </c>
      <c r="S10" s="101"/>
      <c r="T10" s="102"/>
      <c r="U10" s="102"/>
      <c r="V10" s="103"/>
      <c r="W10" s="100">
        <v>0</v>
      </c>
      <c r="X10" s="101"/>
      <c r="Y10" s="102"/>
      <c r="Z10" s="102"/>
      <c r="AA10" s="103"/>
    </row>
    <row r="11" spans="1:27" s="41" customFormat="1" ht="22.5" x14ac:dyDescent="0.2">
      <c r="A11" s="144" t="s">
        <v>509</v>
      </c>
      <c r="B11" s="53"/>
      <c r="C11" s="136"/>
      <c r="D11" s="136"/>
      <c r="E11" s="138"/>
      <c r="F11" s="138"/>
      <c r="G11" s="139"/>
      <c r="H11" s="136"/>
      <c r="I11" s="136"/>
      <c r="J11" s="138"/>
      <c r="K11" s="138"/>
      <c r="L11" s="139"/>
      <c r="M11" s="136"/>
      <c r="N11" s="137"/>
      <c r="O11" s="138"/>
      <c r="P11" s="138"/>
      <c r="Q11" s="139"/>
      <c r="R11" s="136"/>
      <c r="S11" s="137"/>
      <c r="T11" s="138"/>
      <c r="U11" s="138"/>
      <c r="V11" s="139"/>
      <c r="W11" s="136"/>
      <c r="X11" s="137"/>
      <c r="Y11" s="138"/>
      <c r="Z11" s="138"/>
      <c r="AA11" s="139"/>
    </row>
    <row r="12" spans="1:27" s="41" customFormat="1" ht="24.95" customHeight="1" x14ac:dyDescent="0.2">
      <c r="A12" s="48"/>
      <c r="B12" s="50">
        <v>731</v>
      </c>
      <c r="C12" s="88">
        <v>1747916.93</v>
      </c>
      <c r="D12" s="88">
        <v>1747916.93</v>
      </c>
      <c r="E12" s="90"/>
      <c r="F12" s="90"/>
      <c r="G12" s="91"/>
      <c r="H12" s="88">
        <v>1545291.35</v>
      </c>
      <c r="I12" s="88">
        <v>1545291.35</v>
      </c>
      <c r="J12" s="90"/>
      <c r="K12" s="90"/>
      <c r="L12" s="91"/>
      <c r="M12" s="88">
        <v>865194.31</v>
      </c>
      <c r="N12" s="89"/>
      <c r="O12" s="90"/>
      <c r="P12" s="90"/>
      <c r="Q12" s="91"/>
      <c r="R12" s="88">
        <v>101568.24751552797</v>
      </c>
      <c r="S12" s="89"/>
      <c r="T12" s="90"/>
      <c r="U12" s="90"/>
      <c r="V12" s="91"/>
      <c r="W12" s="88">
        <v>30000</v>
      </c>
      <c r="X12" s="89"/>
      <c r="Y12" s="90"/>
      <c r="Z12" s="90"/>
      <c r="AA12" s="91"/>
    </row>
    <row r="13" spans="1:27" s="41" customFormat="1" ht="24.95" customHeight="1" x14ac:dyDescent="0.2">
      <c r="A13" s="45"/>
      <c r="B13" s="42">
        <v>732</v>
      </c>
      <c r="C13" s="88">
        <v>0</v>
      </c>
      <c r="D13" s="88">
        <v>0</v>
      </c>
      <c r="E13" s="90"/>
      <c r="F13" s="90"/>
      <c r="G13" s="91"/>
      <c r="H13" s="88">
        <v>14975.06</v>
      </c>
      <c r="I13" s="88">
        <v>14975.06</v>
      </c>
      <c r="J13" s="90"/>
      <c r="K13" s="90"/>
      <c r="L13" s="91"/>
      <c r="M13" s="88">
        <v>0</v>
      </c>
      <c r="N13" s="89"/>
      <c r="O13" s="90"/>
      <c r="P13" s="90"/>
      <c r="Q13" s="91"/>
      <c r="R13" s="88">
        <v>0</v>
      </c>
      <c r="S13" s="89"/>
      <c r="T13" s="90"/>
      <c r="U13" s="90"/>
      <c r="V13" s="91"/>
      <c r="W13" s="88">
        <v>0</v>
      </c>
      <c r="X13" s="89"/>
      <c r="Y13" s="90"/>
      <c r="Z13" s="90"/>
      <c r="AA13" s="91"/>
    </row>
    <row r="14" spans="1:27" s="41" customFormat="1" ht="24.95" customHeight="1" x14ac:dyDescent="0.2">
      <c r="A14" s="49"/>
      <c r="B14" s="51">
        <v>734</v>
      </c>
      <c r="C14" s="96">
        <v>0</v>
      </c>
      <c r="D14" s="96">
        <v>0</v>
      </c>
      <c r="E14" s="98"/>
      <c r="F14" s="98"/>
      <c r="G14" s="99"/>
      <c r="H14" s="96">
        <v>0</v>
      </c>
      <c r="I14" s="96">
        <v>0</v>
      </c>
      <c r="J14" s="98"/>
      <c r="K14" s="98"/>
      <c r="L14" s="99"/>
      <c r="M14" s="96">
        <v>0</v>
      </c>
      <c r="N14" s="97"/>
      <c r="O14" s="98"/>
      <c r="P14" s="98"/>
      <c r="Q14" s="99"/>
      <c r="R14" s="96">
        <v>0</v>
      </c>
      <c r="S14" s="97"/>
      <c r="T14" s="98"/>
      <c r="U14" s="98"/>
      <c r="V14" s="99"/>
      <c r="W14" s="96">
        <v>0</v>
      </c>
      <c r="X14" s="97"/>
      <c r="Y14" s="98"/>
      <c r="Z14" s="98"/>
      <c r="AA14" s="99"/>
    </row>
    <row r="15" spans="1:27" s="41" customFormat="1" ht="13.5" thickBot="1" x14ac:dyDescent="0.25">
      <c r="A15" s="46"/>
      <c r="B15" s="47">
        <v>735</v>
      </c>
      <c r="C15" s="100">
        <v>0</v>
      </c>
      <c r="D15" s="100">
        <v>0</v>
      </c>
      <c r="E15" s="102"/>
      <c r="F15" s="102"/>
      <c r="G15" s="103"/>
      <c r="H15" s="100">
        <v>159300.34</v>
      </c>
      <c r="I15" s="100">
        <v>159300.34</v>
      </c>
      <c r="J15" s="102"/>
      <c r="K15" s="102"/>
      <c r="L15" s="103"/>
      <c r="M15" s="100">
        <v>0</v>
      </c>
      <c r="N15" s="101"/>
      <c r="O15" s="102"/>
      <c r="P15" s="102"/>
      <c r="Q15" s="103"/>
      <c r="R15" s="100">
        <v>0</v>
      </c>
      <c r="S15" s="101"/>
      <c r="T15" s="102"/>
      <c r="U15" s="102"/>
      <c r="V15" s="103"/>
      <c r="W15" s="100">
        <v>0</v>
      </c>
      <c r="X15" s="101"/>
      <c r="Y15" s="102"/>
      <c r="Z15" s="102"/>
      <c r="AA15" s="103"/>
    </row>
    <row r="16" spans="1:27" s="41" customFormat="1" ht="22.5" x14ac:dyDescent="0.2">
      <c r="A16" s="144" t="s">
        <v>510</v>
      </c>
      <c r="B16" s="53"/>
      <c r="C16" s="136"/>
      <c r="D16" s="136"/>
      <c r="E16" s="138"/>
      <c r="F16" s="138"/>
      <c r="G16" s="139"/>
      <c r="H16" s="136"/>
      <c r="I16" s="136"/>
      <c r="J16" s="138"/>
      <c r="K16" s="138"/>
      <c r="L16" s="139"/>
      <c r="M16" s="136"/>
      <c r="N16" s="137"/>
      <c r="O16" s="138"/>
      <c r="P16" s="138"/>
      <c r="Q16" s="139"/>
      <c r="R16" s="136"/>
      <c r="S16" s="137"/>
      <c r="T16" s="138"/>
      <c r="U16" s="138"/>
      <c r="V16" s="139"/>
      <c r="W16" s="136"/>
      <c r="X16" s="137"/>
      <c r="Y16" s="138"/>
      <c r="Z16" s="138"/>
      <c r="AA16" s="139"/>
    </row>
    <row r="17" spans="1:27" s="41" customFormat="1" ht="13.5" thickBot="1" x14ac:dyDescent="0.25">
      <c r="A17" s="46"/>
      <c r="B17" s="47" t="s">
        <v>511</v>
      </c>
      <c r="C17" s="100">
        <v>1288398.25</v>
      </c>
      <c r="D17" s="100">
        <v>1288398.25</v>
      </c>
      <c r="E17" s="102"/>
      <c r="F17" s="102"/>
      <c r="G17" s="103"/>
      <c r="H17" s="100">
        <v>1858638.47</v>
      </c>
      <c r="I17" s="100">
        <v>1858638.47</v>
      </c>
      <c r="J17" s="102"/>
      <c r="K17" s="102"/>
      <c r="L17" s="103"/>
      <c r="M17" s="100">
        <v>136405.51</v>
      </c>
      <c r="N17" s="101"/>
      <c r="O17" s="102"/>
      <c r="P17" s="102"/>
      <c r="Q17" s="103"/>
      <c r="R17" s="100">
        <v>706801.67</v>
      </c>
      <c r="S17" s="101"/>
      <c r="T17" s="102"/>
      <c r="U17" s="102"/>
      <c r="V17" s="103"/>
      <c r="W17" s="100">
        <v>783961.25</v>
      </c>
      <c r="X17" s="101"/>
      <c r="Y17" s="102"/>
      <c r="Z17" s="102"/>
      <c r="AA17" s="103"/>
    </row>
    <row r="18" spans="1:27" s="58" customFormat="1" ht="52.9" customHeight="1" x14ac:dyDescent="0.2">
      <c r="A18" s="256" t="s">
        <v>512</v>
      </c>
      <c r="B18" s="257"/>
      <c r="C18" s="54">
        <f>C5+C6+C7+C12+C13</f>
        <v>3462151.33</v>
      </c>
      <c r="D18" s="55">
        <f t="shared" ref="D18:G18" si="0">D5+D6+D7+D12+D13</f>
        <v>3462151.33</v>
      </c>
      <c r="E18" s="56">
        <f t="shared" si="0"/>
        <v>0</v>
      </c>
      <c r="F18" s="56">
        <f t="shared" si="0"/>
        <v>0</v>
      </c>
      <c r="G18" s="57">
        <f t="shared" si="0"/>
        <v>0</v>
      </c>
      <c r="H18" s="54">
        <f>H5+H6+H7+H12+H13</f>
        <v>1971093.4400000002</v>
      </c>
      <c r="I18" s="55">
        <f t="shared" ref="I18:L18" si="1">I5+I6+I7+I12+I13</f>
        <v>1971093.4400000002</v>
      </c>
      <c r="J18" s="56">
        <f t="shared" si="1"/>
        <v>0</v>
      </c>
      <c r="K18" s="56">
        <f t="shared" si="1"/>
        <v>0</v>
      </c>
      <c r="L18" s="57">
        <f t="shared" si="1"/>
        <v>0</v>
      </c>
      <c r="M18" s="54">
        <f>M5+M6+M7+M12+M13</f>
        <v>865194.31</v>
      </c>
      <c r="N18" s="55">
        <f t="shared" ref="N18:Q18" si="2">N5+N6+N7+N12+N13</f>
        <v>0</v>
      </c>
      <c r="O18" s="56">
        <f t="shared" si="2"/>
        <v>0</v>
      </c>
      <c r="P18" s="56">
        <f t="shared" si="2"/>
        <v>0</v>
      </c>
      <c r="Q18" s="57">
        <f t="shared" si="2"/>
        <v>0</v>
      </c>
      <c r="R18" s="54">
        <f>R5+R6+R7+R12+R13</f>
        <v>112758.72703933749</v>
      </c>
      <c r="S18" s="55">
        <f t="shared" ref="S18:V18" si="3">S5+S6+S7+S12+S13</f>
        <v>0</v>
      </c>
      <c r="T18" s="56">
        <f t="shared" si="3"/>
        <v>0</v>
      </c>
      <c r="U18" s="56">
        <f t="shared" si="3"/>
        <v>3000000</v>
      </c>
      <c r="V18" s="57">
        <f t="shared" si="3"/>
        <v>0</v>
      </c>
      <c r="W18" s="54">
        <f>W5+W6+W7+W12+W13</f>
        <v>46250</v>
      </c>
      <c r="X18" s="55">
        <f t="shared" ref="X18:AA18" si="4">X5+X6+X7+X12+X13</f>
        <v>0</v>
      </c>
      <c r="Y18" s="56">
        <f t="shared" si="4"/>
        <v>0</v>
      </c>
      <c r="Z18" s="56">
        <f t="shared" si="4"/>
        <v>2000000</v>
      </c>
      <c r="AA18" s="57">
        <f t="shared" si="4"/>
        <v>0</v>
      </c>
    </row>
    <row r="19" spans="1:27" s="63" customFormat="1" ht="13.5" thickBot="1" x14ac:dyDescent="0.25">
      <c r="A19" s="249" t="s">
        <v>513</v>
      </c>
      <c r="B19" s="250"/>
      <c r="C19" s="59">
        <f>SUM(C5:C17)</f>
        <v>12498741.499999998</v>
      </c>
      <c r="D19" s="60">
        <f t="shared" ref="D19:G19" si="5">SUM(D5:D17)</f>
        <v>12498741.499999998</v>
      </c>
      <c r="E19" s="61">
        <f t="shared" si="5"/>
        <v>0</v>
      </c>
      <c r="F19" s="61">
        <f t="shared" si="5"/>
        <v>0</v>
      </c>
      <c r="G19" s="62">
        <f t="shared" si="5"/>
        <v>0</v>
      </c>
      <c r="H19" s="59">
        <f>SUM(H5:H17)</f>
        <v>13772266.600000001</v>
      </c>
      <c r="I19" s="60">
        <f t="shared" ref="I19:L19" si="6">SUM(I5:I17)</f>
        <v>13772266.600000001</v>
      </c>
      <c r="J19" s="61">
        <f t="shared" si="6"/>
        <v>0</v>
      </c>
      <c r="K19" s="61">
        <f t="shared" si="6"/>
        <v>0</v>
      </c>
      <c r="L19" s="62">
        <f t="shared" si="6"/>
        <v>0</v>
      </c>
      <c r="M19" s="59">
        <f>SUM(M5:M17)</f>
        <v>2291264.13</v>
      </c>
      <c r="N19" s="60">
        <f t="shared" ref="N19:Q19" si="7">SUM(N5:N17)</f>
        <v>0</v>
      </c>
      <c r="O19" s="61">
        <f t="shared" si="7"/>
        <v>0</v>
      </c>
      <c r="P19" s="61">
        <f t="shared" si="7"/>
        <v>0</v>
      </c>
      <c r="Q19" s="62">
        <f t="shared" si="7"/>
        <v>0</v>
      </c>
      <c r="R19" s="59">
        <f>SUM(R5:R17)</f>
        <v>2635515.6090476192</v>
      </c>
      <c r="S19" s="60">
        <f t="shared" ref="S19:V19" si="8">SUM(S5:S17)</f>
        <v>0</v>
      </c>
      <c r="T19" s="61">
        <f t="shared" si="8"/>
        <v>0</v>
      </c>
      <c r="U19" s="61">
        <f t="shared" si="8"/>
        <v>3000000</v>
      </c>
      <c r="V19" s="62">
        <f t="shared" si="8"/>
        <v>0</v>
      </c>
      <c r="W19" s="59">
        <f>SUM(W5:W17)</f>
        <v>2067044.5833333335</v>
      </c>
      <c r="X19" s="60">
        <f t="shared" ref="X19:AA19" si="9">SUM(X5:X17)</f>
        <v>0</v>
      </c>
      <c r="Y19" s="61">
        <f t="shared" si="9"/>
        <v>0</v>
      </c>
      <c r="Z19" s="61">
        <f t="shared" si="9"/>
        <v>2000000</v>
      </c>
      <c r="AA19" s="62">
        <f t="shared" si="9"/>
        <v>0</v>
      </c>
    </row>
  </sheetData>
  <mergeCells count="17">
    <mergeCell ref="X2:AA2"/>
    <mergeCell ref="A18:B18"/>
    <mergeCell ref="C1:G1"/>
    <mergeCell ref="H1:L1"/>
    <mergeCell ref="M1:Q1"/>
    <mergeCell ref="R1:V1"/>
    <mergeCell ref="W1:AA1"/>
    <mergeCell ref="C2:C3"/>
    <mergeCell ref="D2:G2"/>
    <mergeCell ref="H2:H3"/>
    <mergeCell ref="I2:L2"/>
    <mergeCell ref="M2:M3"/>
    <mergeCell ref="A19:B19"/>
    <mergeCell ref="N2:Q2"/>
    <mergeCell ref="R2:R3"/>
    <mergeCell ref="S2:V2"/>
    <mergeCell ref="W2:W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8"/>
  <sheetViews>
    <sheetView topLeftCell="A13" zoomScaleNormal="100" workbookViewId="0">
      <selection activeCell="C21" activeCellId="1" sqref="C16:E19 C21:E24"/>
    </sheetView>
  </sheetViews>
  <sheetFormatPr baseColWidth="10" defaultColWidth="11.42578125" defaultRowHeight="12.75" x14ac:dyDescent="0.2"/>
  <cols>
    <col min="1" max="2" width="52.42578125" bestFit="1" customWidth="1"/>
    <col min="3" max="6" width="13.7109375" customWidth="1"/>
  </cols>
  <sheetData>
    <row r="1" spans="1:5" ht="13.5" thickBot="1" x14ac:dyDescent="0.25">
      <c r="A1" s="120" t="s">
        <v>514</v>
      </c>
      <c r="B1" s="120" t="s">
        <v>515</v>
      </c>
      <c r="C1" s="266"/>
      <c r="D1" s="267"/>
      <c r="E1" s="268"/>
    </row>
    <row r="2" spans="1:5" ht="24.95" customHeight="1" x14ac:dyDescent="0.2">
      <c r="A2" s="269"/>
      <c r="B2" s="269"/>
      <c r="C2" s="270"/>
      <c r="D2" s="270"/>
      <c r="E2" s="270"/>
    </row>
    <row r="3" spans="1:5" ht="24.95" customHeight="1" x14ac:dyDescent="0.2">
      <c r="A3" s="121" t="s">
        <v>516</v>
      </c>
      <c r="B3" s="121" t="s">
        <v>517</v>
      </c>
      <c r="C3" s="265"/>
      <c r="D3" s="265"/>
      <c r="E3" s="265"/>
    </row>
    <row r="4" spans="1:5" ht="24.95" customHeight="1" x14ac:dyDescent="0.2">
      <c r="A4" s="121" t="s">
        <v>518</v>
      </c>
      <c r="B4" s="121" t="s">
        <v>519</v>
      </c>
      <c r="C4" s="265"/>
      <c r="D4" s="265"/>
      <c r="E4" s="265"/>
    </row>
    <row r="5" spans="1:5" ht="24.95" customHeight="1" x14ac:dyDescent="0.2">
      <c r="A5" s="121" t="s">
        <v>520</v>
      </c>
      <c r="B5" s="121" t="s">
        <v>521</v>
      </c>
      <c r="C5" s="265"/>
      <c r="D5" s="265"/>
      <c r="E5" s="265"/>
    </row>
    <row r="6" spans="1:5" ht="24.95" customHeight="1" x14ac:dyDescent="0.2">
      <c r="A6" s="122" t="s">
        <v>522</v>
      </c>
      <c r="B6" s="122" t="s">
        <v>523</v>
      </c>
      <c r="C6" s="265"/>
      <c r="D6" s="265"/>
      <c r="E6" s="265"/>
    </row>
    <row r="7" spans="1:5" ht="24.95" customHeight="1" x14ac:dyDescent="0.2">
      <c r="A7" s="122" t="s">
        <v>524</v>
      </c>
      <c r="B7" s="122" t="s">
        <v>525</v>
      </c>
      <c r="C7" s="265"/>
      <c r="D7" s="265"/>
      <c r="E7" s="265"/>
    </row>
    <row r="8" spans="1:5" ht="24.95" customHeight="1" x14ac:dyDescent="0.2">
      <c r="A8" s="122" t="s">
        <v>526</v>
      </c>
      <c r="B8" s="122" t="s">
        <v>527</v>
      </c>
      <c r="C8" s="265"/>
      <c r="D8" s="265"/>
      <c r="E8" s="265"/>
    </row>
    <row r="9" spans="1:5" ht="24.95" customHeight="1" x14ac:dyDescent="0.2">
      <c r="A9" s="122" t="s">
        <v>528</v>
      </c>
      <c r="B9" s="122" t="s">
        <v>529</v>
      </c>
      <c r="C9" s="265"/>
      <c r="D9" s="265"/>
      <c r="E9" s="265"/>
    </row>
    <row r="10" spans="1:5" ht="24.95" customHeight="1" x14ac:dyDescent="0.2">
      <c r="A10" s="123" t="s">
        <v>530</v>
      </c>
      <c r="B10" s="123" t="s">
        <v>531</v>
      </c>
      <c r="C10" s="265"/>
      <c r="D10" s="265"/>
      <c r="E10" s="265"/>
    </row>
    <row r="11" spans="1:5" ht="24.95" customHeight="1" x14ac:dyDescent="0.2"/>
    <row r="12" spans="1:5" ht="24.95" customHeight="1" thickBot="1" x14ac:dyDescent="0.25"/>
    <row r="13" spans="1:5" ht="31.15" customHeight="1" thickBot="1" x14ac:dyDescent="0.25">
      <c r="A13" s="261" t="s">
        <v>532</v>
      </c>
      <c r="B13" s="262"/>
      <c r="C13" s="263"/>
      <c r="D13" s="263"/>
      <c r="E13" s="264"/>
    </row>
    <row r="14" spans="1:5" ht="24.95" customHeight="1" x14ac:dyDescent="0.2">
      <c r="A14" s="124"/>
      <c r="B14" s="124"/>
      <c r="C14" s="124"/>
      <c r="D14" s="124"/>
      <c r="E14" s="124"/>
    </row>
    <row r="15" spans="1:5" ht="24.95" customHeight="1" x14ac:dyDescent="0.2">
      <c r="A15" s="125" t="s">
        <v>533</v>
      </c>
      <c r="B15" s="125" t="s">
        <v>534</v>
      </c>
      <c r="C15" s="147" t="s">
        <v>535</v>
      </c>
      <c r="D15" s="147" t="s">
        <v>536</v>
      </c>
      <c r="E15" s="147" t="s">
        <v>537</v>
      </c>
    </row>
    <row r="16" spans="1:5" ht="24.95" customHeight="1" x14ac:dyDescent="0.2">
      <c r="A16" s="121" t="s">
        <v>538</v>
      </c>
      <c r="B16" s="121" t="s">
        <v>539</v>
      </c>
      <c r="C16" s="126"/>
      <c r="D16" s="126"/>
      <c r="E16" s="126"/>
    </row>
    <row r="17" spans="1:5" ht="24.95" customHeight="1" x14ac:dyDescent="0.2">
      <c r="A17" s="127" t="s">
        <v>540</v>
      </c>
      <c r="B17" s="127" t="s">
        <v>541</v>
      </c>
      <c r="C17" s="126"/>
      <c r="D17" s="126"/>
      <c r="E17" s="126"/>
    </row>
    <row r="18" spans="1:5" ht="24.95" customHeight="1" x14ac:dyDescent="0.2">
      <c r="A18" s="127" t="s">
        <v>542</v>
      </c>
      <c r="B18" s="127" t="s">
        <v>543</v>
      </c>
      <c r="C18" s="126"/>
      <c r="D18" s="126"/>
      <c r="E18" s="126"/>
    </row>
    <row r="19" spans="1:5" ht="24.95" customHeight="1" x14ac:dyDescent="0.2">
      <c r="A19" s="127" t="s">
        <v>544</v>
      </c>
      <c r="B19" s="127" t="s">
        <v>545</v>
      </c>
      <c r="C19" s="126"/>
      <c r="D19" s="126"/>
      <c r="E19" s="126"/>
    </row>
    <row r="20" spans="1:5" ht="24.95" customHeight="1" x14ac:dyDescent="0.2">
      <c r="A20" s="128" t="s">
        <v>546</v>
      </c>
      <c r="B20" s="128" t="s">
        <v>18</v>
      </c>
      <c r="C20" s="126">
        <f>SUM(C16:C19)</f>
        <v>0</v>
      </c>
      <c r="D20" s="126">
        <f t="shared" ref="D20:E20" si="0">SUM(D16:D19)</f>
        <v>0</v>
      </c>
      <c r="E20" s="126">
        <f t="shared" si="0"/>
        <v>0</v>
      </c>
    </row>
    <row r="21" spans="1:5" x14ac:dyDescent="0.2">
      <c r="A21" s="127" t="s">
        <v>547</v>
      </c>
      <c r="B21" s="127" t="s">
        <v>548</v>
      </c>
      <c r="C21" s="126"/>
      <c r="D21" s="126"/>
      <c r="E21" s="126"/>
    </row>
    <row r="22" spans="1:5" x14ac:dyDescent="0.2">
      <c r="A22" s="127" t="s">
        <v>549</v>
      </c>
      <c r="B22" s="127" t="s">
        <v>550</v>
      </c>
      <c r="C22" s="126"/>
      <c r="D22" s="126"/>
      <c r="E22" s="126"/>
    </row>
    <row r="23" spans="1:5" x14ac:dyDescent="0.2">
      <c r="A23" s="127" t="s">
        <v>551</v>
      </c>
      <c r="B23" s="127" t="s">
        <v>552</v>
      </c>
      <c r="C23" s="126"/>
      <c r="D23" s="126"/>
      <c r="E23" s="126"/>
    </row>
    <row r="24" spans="1:5" x14ac:dyDescent="0.2">
      <c r="A24" s="127" t="s">
        <v>553</v>
      </c>
      <c r="B24" s="127" t="s">
        <v>554</v>
      </c>
      <c r="C24" s="126"/>
      <c r="D24" s="126"/>
      <c r="E24" s="126"/>
    </row>
    <row r="25" spans="1:5" x14ac:dyDescent="0.2">
      <c r="A25" s="128" t="s">
        <v>555</v>
      </c>
      <c r="B25" s="128" t="s">
        <v>26</v>
      </c>
      <c r="C25" s="129">
        <f>SUM(C21:C24)</f>
        <v>0</v>
      </c>
      <c r="D25" s="129">
        <f t="shared" ref="D25:E25" si="1">SUM(D21:D24)</f>
        <v>0</v>
      </c>
      <c r="E25" s="129">
        <f t="shared" si="1"/>
        <v>0</v>
      </c>
    </row>
    <row r="26" spans="1:5" x14ac:dyDescent="0.2">
      <c r="A26" s="130" t="s">
        <v>556</v>
      </c>
      <c r="B26" s="130" t="s">
        <v>557</v>
      </c>
      <c r="C26" s="129">
        <f>C25-C20</f>
        <v>0</v>
      </c>
      <c r="D26" s="129">
        <f t="shared" ref="D26:E26" si="2">D25-D20</f>
        <v>0</v>
      </c>
      <c r="E26" s="129">
        <f t="shared" si="2"/>
        <v>0</v>
      </c>
    </row>
    <row r="28" spans="1:5" x14ac:dyDescent="0.2">
      <c r="A28" s="131" t="s">
        <v>558</v>
      </c>
      <c r="B28" s="131" t="s">
        <v>559</v>
      </c>
    </row>
  </sheetData>
  <sheetProtection algorithmName="SHA-512" hashValue="PnfMIT+g9TRG/Nl1X+32Fs2Xv5R7HAYsCkFjFpPpbIbqX4vas+jgvV/AIfsCBWEPX6N0E8gBietLR7b3MynOzQ==" saltValue="A1Xy8PaygDNBYONNS87NWA==" spinCount="100000" sheet="1" objects="1" scenarios="1"/>
  <mergeCells count="11">
    <mergeCell ref="C1:E1"/>
    <mergeCell ref="A2:E2"/>
    <mergeCell ref="C3:E3"/>
    <mergeCell ref="C4:E4"/>
    <mergeCell ref="C5:E5"/>
    <mergeCell ref="A13:E13"/>
    <mergeCell ref="C6:E6"/>
    <mergeCell ref="C7:E7"/>
    <mergeCell ref="C8:E8"/>
    <mergeCell ref="C9:E9"/>
    <mergeCell ref="C10:E10"/>
  </mergeCells>
  <printOptions horizontalCentered="1"/>
  <pageMargins left="0.70866141732283472" right="0.70866141732283472" top="0.94488188976377963" bottom="0.94488188976377963" header="0.31496062992125984" footer="0.31496062992125984"/>
  <pageSetup paperSize="9" scale="90" orientation="portrait" r:id="rId1"/>
  <headerFooter>
    <oddHeader>&amp;LAnnexe P4&amp;C&amp;"Arial,Gras"&amp;UFiche projets</oddHeader>
  </headerFooter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1"/>
  <sheetViews>
    <sheetView workbookViewId="0">
      <selection activeCell="G19" sqref="G19"/>
    </sheetView>
  </sheetViews>
  <sheetFormatPr baseColWidth="10" defaultColWidth="11.42578125" defaultRowHeight="12.75" x14ac:dyDescent="0.2"/>
  <cols>
    <col min="1" max="1" width="44.7109375" style="38" customWidth="1"/>
    <col min="2" max="10" width="13.7109375" style="39" customWidth="1"/>
    <col min="11" max="11" width="13.7109375" style="40" customWidth="1"/>
    <col min="12" max="17" width="13.7109375" style="39" customWidth="1"/>
    <col min="18" max="18" width="13.7109375" style="40" customWidth="1"/>
    <col min="19" max="25" width="13.7109375" style="39" customWidth="1"/>
    <col min="26" max="16384" width="11.42578125" style="38"/>
  </cols>
  <sheetData>
    <row r="1" spans="1:25" s="2" customFormat="1" ht="25.5" x14ac:dyDescent="0.2">
      <c r="A1" s="132" t="s">
        <v>560</v>
      </c>
      <c r="B1" s="271">
        <v>2024</v>
      </c>
      <c r="C1" s="272"/>
      <c r="D1" s="273"/>
      <c r="E1" s="271" t="s">
        <v>4</v>
      </c>
      <c r="F1" s="272"/>
      <c r="G1" s="272"/>
      <c r="H1" s="272"/>
      <c r="I1" s="272"/>
      <c r="J1" s="272"/>
      <c r="K1" s="273"/>
      <c r="L1" s="271" t="s">
        <v>5</v>
      </c>
      <c r="M1" s="272"/>
      <c r="N1" s="272"/>
      <c r="O1" s="272"/>
      <c r="P1" s="272"/>
      <c r="Q1" s="272"/>
      <c r="R1" s="273"/>
      <c r="S1" s="271" t="s">
        <v>6</v>
      </c>
      <c r="T1" s="272"/>
      <c r="U1" s="272"/>
      <c r="V1" s="272"/>
      <c r="W1" s="272"/>
      <c r="X1" s="272"/>
      <c r="Y1" s="273"/>
    </row>
    <row r="2" spans="1:25" s="2" customFormat="1" ht="30" customHeight="1" x14ac:dyDescent="0.2">
      <c r="B2" s="274" t="s">
        <v>561</v>
      </c>
      <c r="C2" s="275"/>
      <c r="D2" s="276"/>
      <c r="E2" s="274" t="s">
        <v>562</v>
      </c>
      <c r="F2" s="275"/>
      <c r="G2" s="275"/>
      <c r="H2" s="277"/>
      <c r="I2" s="275" t="s">
        <v>563</v>
      </c>
      <c r="J2" s="275"/>
      <c r="K2" s="276"/>
      <c r="L2" s="274" t="s">
        <v>564</v>
      </c>
      <c r="M2" s="275"/>
      <c r="N2" s="275"/>
      <c r="O2" s="277"/>
      <c r="P2" s="275" t="s">
        <v>565</v>
      </c>
      <c r="Q2" s="275"/>
      <c r="R2" s="276"/>
      <c r="S2" s="274" t="s">
        <v>566</v>
      </c>
      <c r="T2" s="275"/>
      <c r="U2" s="275"/>
      <c r="V2" s="277"/>
      <c r="W2" s="275" t="s">
        <v>567</v>
      </c>
      <c r="X2" s="275"/>
      <c r="Y2" s="276"/>
    </row>
    <row r="3" spans="1:25" s="2" customFormat="1" ht="30" customHeight="1" x14ac:dyDescent="0.2">
      <c r="B3" s="278" t="s">
        <v>568</v>
      </c>
      <c r="C3" s="279" t="s">
        <v>569</v>
      </c>
      <c r="D3" s="276" t="s">
        <v>570</v>
      </c>
      <c r="E3" s="274" t="s">
        <v>568</v>
      </c>
      <c r="F3" s="280"/>
      <c r="G3" s="275" t="s">
        <v>569</v>
      </c>
      <c r="H3" s="280"/>
      <c r="I3" s="279" t="s">
        <v>568</v>
      </c>
      <c r="J3" s="279" t="s">
        <v>569</v>
      </c>
      <c r="K3" s="279" t="s">
        <v>570</v>
      </c>
      <c r="L3" s="274" t="s">
        <v>568</v>
      </c>
      <c r="M3" s="280"/>
      <c r="N3" s="275" t="s">
        <v>569</v>
      </c>
      <c r="O3" s="280"/>
      <c r="P3" s="279" t="s">
        <v>568</v>
      </c>
      <c r="Q3" s="279" t="s">
        <v>569</v>
      </c>
      <c r="R3" s="276" t="s">
        <v>570</v>
      </c>
      <c r="S3" s="274" t="s">
        <v>568</v>
      </c>
      <c r="T3" s="280"/>
      <c r="U3" s="275" t="s">
        <v>569</v>
      </c>
      <c r="V3" s="280"/>
      <c r="W3" s="279" t="s">
        <v>568</v>
      </c>
      <c r="X3" s="279" t="s">
        <v>569</v>
      </c>
      <c r="Y3" s="276" t="s">
        <v>570</v>
      </c>
    </row>
    <row r="4" spans="1:25" s="2" customFormat="1" ht="13.5" thickBot="1" x14ac:dyDescent="0.25">
      <c r="B4" s="278"/>
      <c r="C4" s="279" t="s">
        <v>571</v>
      </c>
      <c r="D4" s="276" t="s">
        <v>572</v>
      </c>
      <c r="E4" s="207" t="s">
        <v>573</v>
      </c>
      <c r="F4" s="204" t="s">
        <v>574</v>
      </c>
      <c r="G4" s="205" t="s">
        <v>573</v>
      </c>
      <c r="H4" s="204" t="s">
        <v>574</v>
      </c>
      <c r="I4" s="281"/>
      <c r="J4" s="281" t="s">
        <v>571</v>
      </c>
      <c r="K4" s="281" t="s">
        <v>572</v>
      </c>
      <c r="L4" s="207" t="s">
        <v>573</v>
      </c>
      <c r="M4" s="204" t="s">
        <v>574</v>
      </c>
      <c r="N4" s="205" t="s">
        <v>573</v>
      </c>
      <c r="O4" s="204" t="s">
        <v>574</v>
      </c>
      <c r="P4" s="279"/>
      <c r="Q4" s="279" t="s">
        <v>571</v>
      </c>
      <c r="R4" s="276" t="s">
        <v>572</v>
      </c>
      <c r="S4" s="207" t="s">
        <v>573</v>
      </c>
      <c r="T4" s="204" t="s">
        <v>574</v>
      </c>
      <c r="U4" s="205" t="s">
        <v>573</v>
      </c>
      <c r="V4" s="204" t="s">
        <v>574</v>
      </c>
      <c r="W4" s="279"/>
      <c r="X4" s="279" t="s">
        <v>571</v>
      </c>
      <c r="Y4" s="276" t="s">
        <v>572</v>
      </c>
    </row>
    <row r="5" spans="1:25" s="10" customFormat="1" ht="30" customHeight="1" x14ac:dyDescent="0.2">
      <c r="A5" s="3" t="s">
        <v>575</v>
      </c>
      <c r="B5" s="4">
        <v>10</v>
      </c>
      <c r="C5" s="5">
        <v>69.47</v>
      </c>
      <c r="D5" s="6">
        <f>SUM(B5:C5)</f>
        <v>79.47</v>
      </c>
      <c r="E5" s="4"/>
      <c r="F5" s="7"/>
      <c r="G5" s="5">
        <v>1</v>
      </c>
      <c r="H5" s="7">
        <v>10</v>
      </c>
      <c r="I5" s="13">
        <f t="shared" ref="I5:I10" si="0">B5+E5-F5</f>
        <v>10</v>
      </c>
      <c r="J5" s="13">
        <f t="shared" ref="J5:J10" si="1">C5+G5-H5</f>
        <v>60.47</v>
      </c>
      <c r="K5" s="9">
        <f>SUM(I5:J5)</f>
        <v>70.47</v>
      </c>
      <c r="L5" s="4"/>
      <c r="M5" s="7"/>
      <c r="N5" s="5"/>
      <c r="O5" s="7">
        <v>8</v>
      </c>
      <c r="P5" s="8">
        <f t="shared" ref="P5:P10" si="2">I5+L5-M5</f>
        <v>10</v>
      </c>
      <c r="Q5" s="8">
        <f t="shared" ref="Q5:Q10" si="3">J5+N5-O5</f>
        <v>52.47</v>
      </c>
      <c r="R5" s="9">
        <f>SUM(P5:Q5)</f>
        <v>62.47</v>
      </c>
      <c r="S5" s="4"/>
      <c r="T5" s="7"/>
      <c r="U5" s="5"/>
      <c r="V5" s="7">
        <v>7</v>
      </c>
      <c r="W5" s="8">
        <f t="shared" ref="W5:W10" si="4">P5+S5-T5</f>
        <v>10</v>
      </c>
      <c r="X5" s="8">
        <f t="shared" ref="X5:X10" si="5">Q5+U5-V5</f>
        <v>45.47</v>
      </c>
      <c r="Y5" s="9">
        <f>SUM(W5:X5)</f>
        <v>55.47</v>
      </c>
    </row>
    <row r="6" spans="1:25" s="10" customFormat="1" ht="30" customHeight="1" x14ac:dyDescent="0.2">
      <c r="A6" s="11" t="s">
        <v>576</v>
      </c>
      <c r="B6" s="12">
        <v>21.75</v>
      </c>
      <c r="C6" s="13">
        <v>75.930000000000007</v>
      </c>
      <c r="D6" s="14">
        <f t="shared" ref="D6:D20" si="6">SUM(B6:C6)</f>
        <v>97.68</v>
      </c>
      <c r="E6" s="12"/>
      <c r="F6" s="15"/>
      <c r="G6" s="13">
        <v>3</v>
      </c>
      <c r="H6" s="15">
        <v>13</v>
      </c>
      <c r="I6" s="13">
        <f t="shared" si="0"/>
        <v>21.75</v>
      </c>
      <c r="J6" s="13">
        <f t="shared" si="1"/>
        <v>65.930000000000007</v>
      </c>
      <c r="K6" s="203">
        <f t="shared" ref="K6:K20" si="7">SUM(I6:J6)</f>
        <v>87.68</v>
      </c>
      <c r="L6" s="12"/>
      <c r="M6" s="15"/>
      <c r="N6" s="13"/>
      <c r="O6" s="15">
        <v>9</v>
      </c>
      <c r="P6" s="16">
        <f t="shared" si="2"/>
        <v>21.75</v>
      </c>
      <c r="Q6" s="16">
        <f t="shared" si="3"/>
        <v>56.930000000000007</v>
      </c>
      <c r="R6" s="203">
        <f t="shared" ref="R6:R20" si="8">SUM(P6:Q6)</f>
        <v>78.680000000000007</v>
      </c>
      <c r="S6" s="12"/>
      <c r="T6" s="15">
        <v>1</v>
      </c>
      <c r="U6" s="13"/>
      <c r="V6" s="15">
        <v>8</v>
      </c>
      <c r="W6" s="16">
        <f t="shared" si="4"/>
        <v>20.75</v>
      </c>
      <c r="X6" s="16">
        <f t="shared" si="5"/>
        <v>48.930000000000007</v>
      </c>
      <c r="Y6" s="203">
        <f t="shared" ref="Y6:Y20" si="9">SUM(W6:X6)</f>
        <v>69.680000000000007</v>
      </c>
    </row>
    <row r="7" spans="1:25" s="10" customFormat="1" ht="30" customHeight="1" x14ac:dyDescent="0.2">
      <c r="A7" s="11" t="s">
        <v>577</v>
      </c>
      <c r="B7" s="12">
        <v>50.45</v>
      </c>
      <c r="C7" s="13">
        <v>174.63</v>
      </c>
      <c r="D7" s="14">
        <f t="shared" si="6"/>
        <v>225.07999999999998</v>
      </c>
      <c r="E7" s="12"/>
      <c r="F7" s="15">
        <v>1</v>
      </c>
      <c r="G7" s="13">
        <v>8</v>
      </c>
      <c r="H7" s="15">
        <v>18</v>
      </c>
      <c r="I7" s="13">
        <f t="shared" si="0"/>
        <v>49.45</v>
      </c>
      <c r="J7" s="13">
        <f t="shared" si="1"/>
        <v>164.63</v>
      </c>
      <c r="K7" s="203">
        <f t="shared" si="7"/>
        <v>214.07999999999998</v>
      </c>
      <c r="L7" s="12"/>
      <c r="M7" s="15">
        <v>2</v>
      </c>
      <c r="N7" s="13"/>
      <c r="O7" s="15">
        <v>12</v>
      </c>
      <c r="P7" s="16">
        <f t="shared" si="2"/>
        <v>47.45</v>
      </c>
      <c r="Q7" s="16">
        <f t="shared" si="3"/>
        <v>152.63</v>
      </c>
      <c r="R7" s="203">
        <f t="shared" si="8"/>
        <v>200.07999999999998</v>
      </c>
      <c r="S7" s="12"/>
      <c r="T7" s="15"/>
      <c r="U7" s="13"/>
      <c r="V7" s="15">
        <v>15</v>
      </c>
      <c r="W7" s="16">
        <f t="shared" si="4"/>
        <v>47.45</v>
      </c>
      <c r="X7" s="16">
        <f t="shared" si="5"/>
        <v>137.63</v>
      </c>
      <c r="Y7" s="203">
        <f t="shared" si="9"/>
        <v>185.07999999999998</v>
      </c>
    </row>
    <row r="8" spans="1:25" s="10" customFormat="1" ht="30" customHeight="1" x14ac:dyDescent="0.2">
      <c r="A8" s="11" t="s">
        <v>578</v>
      </c>
      <c r="B8" s="12">
        <v>37.6</v>
      </c>
      <c r="C8" s="13">
        <v>41.82</v>
      </c>
      <c r="D8" s="14">
        <f t="shared" si="6"/>
        <v>79.42</v>
      </c>
      <c r="E8" s="12"/>
      <c r="F8" s="15"/>
      <c r="G8" s="13"/>
      <c r="H8" s="15">
        <v>4</v>
      </c>
      <c r="I8" s="13">
        <f t="shared" si="0"/>
        <v>37.6</v>
      </c>
      <c r="J8" s="13">
        <f t="shared" si="1"/>
        <v>37.82</v>
      </c>
      <c r="K8" s="203">
        <f t="shared" si="7"/>
        <v>75.42</v>
      </c>
      <c r="L8" s="12"/>
      <c r="M8" s="15"/>
      <c r="N8" s="13"/>
      <c r="O8" s="15">
        <v>1</v>
      </c>
      <c r="P8" s="16">
        <f t="shared" si="2"/>
        <v>37.6</v>
      </c>
      <c r="Q8" s="16">
        <f t="shared" si="3"/>
        <v>36.82</v>
      </c>
      <c r="R8" s="203">
        <f t="shared" si="8"/>
        <v>74.42</v>
      </c>
      <c r="S8" s="12"/>
      <c r="T8" s="15">
        <v>1</v>
      </c>
      <c r="U8" s="13"/>
      <c r="V8" s="15"/>
      <c r="W8" s="16">
        <f t="shared" si="4"/>
        <v>36.6</v>
      </c>
      <c r="X8" s="16">
        <f t="shared" si="5"/>
        <v>36.82</v>
      </c>
      <c r="Y8" s="203">
        <f t="shared" si="9"/>
        <v>73.42</v>
      </c>
    </row>
    <row r="9" spans="1:25" s="10" customFormat="1" ht="30" customHeight="1" x14ac:dyDescent="0.2">
      <c r="A9" s="11" t="s">
        <v>579</v>
      </c>
      <c r="B9" s="12">
        <v>86.98</v>
      </c>
      <c r="C9" s="13">
        <v>120.5</v>
      </c>
      <c r="D9" s="14">
        <f t="shared" si="6"/>
        <v>207.48000000000002</v>
      </c>
      <c r="E9" s="12"/>
      <c r="F9" s="15">
        <v>1</v>
      </c>
      <c r="G9" s="13">
        <v>2</v>
      </c>
      <c r="H9" s="15">
        <v>9</v>
      </c>
      <c r="I9" s="13">
        <f t="shared" si="0"/>
        <v>85.98</v>
      </c>
      <c r="J9" s="13">
        <f t="shared" si="1"/>
        <v>113.5</v>
      </c>
      <c r="K9" s="203">
        <f t="shared" si="7"/>
        <v>199.48000000000002</v>
      </c>
      <c r="L9" s="12"/>
      <c r="M9" s="15">
        <v>3</v>
      </c>
      <c r="N9" s="13"/>
      <c r="O9" s="15">
        <v>27</v>
      </c>
      <c r="P9" s="16">
        <f t="shared" si="2"/>
        <v>82.98</v>
      </c>
      <c r="Q9" s="16">
        <f t="shared" si="3"/>
        <v>86.5</v>
      </c>
      <c r="R9" s="203">
        <f t="shared" si="8"/>
        <v>169.48000000000002</v>
      </c>
      <c r="S9" s="12"/>
      <c r="T9" s="15">
        <v>3</v>
      </c>
      <c r="U9" s="13"/>
      <c r="V9" s="15">
        <v>8</v>
      </c>
      <c r="W9" s="16">
        <f t="shared" si="4"/>
        <v>79.98</v>
      </c>
      <c r="X9" s="16">
        <f t="shared" si="5"/>
        <v>78.5</v>
      </c>
      <c r="Y9" s="203">
        <f t="shared" si="9"/>
        <v>158.48000000000002</v>
      </c>
    </row>
    <row r="10" spans="1:25" s="10" customFormat="1" ht="30" customHeight="1" x14ac:dyDescent="0.2">
      <c r="A10" s="108"/>
      <c r="B10" s="12"/>
      <c r="C10" s="13"/>
      <c r="D10" s="14">
        <f t="shared" si="6"/>
        <v>0</v>
      </c>
      <c r="E10" s="12"/>
      <c r="F10" s="15"/>
      <c r="G10" s="13"/>
      <c r="H10" s="15"/>
      <c r="I10" s="16">
        <f t="shared" si="0"/>
        <v>0</v>
      </c>
      <c r="J10" s="16">
        <f t="shared" si="1"/>
        <v>0</v>
      </c>
      <c r="K10" s="203">
        <f t="shared" si="7"/>
        <v>0</v>
      </c>
      <c r="L10" s="12"/>
      <c r="M10" s="15"/>
      <c r="N10" s="13"/>
      <c r="O10" s="15"/>
      <c r="P10" s="16">
        <f t="shared" si="2"/>
        <v>0</v>
      </c>
      <c r="Q10" s="16">
        <f t="shared" si="3"/>
        <v>0</v>
      </c>
      <c r="R10" s="203">
        <f t="shared" si="8"/>
        <v>0</v>
      </c>
      <c r="S10" s="12"/>
      <c r="T10" s="15"/>
      <c r="U10" s="13"/>
      <c r="V10" s="15"/>
      <c r="W10" s="16">
        <f t="shared" si="4"/>
        <v>0</v>
      </c>
      <c r="X10" s="16">
        <f t="shared" si="5"/>
        <v>0</v>
      </c>
      <c r="Y10" s="203">
        <f t="shared" si="9"/>
        <v>0</v>
      </c>
    </row>
    <row r="11" spans="1:25" s="2" customFormat="1" ht="25.5" x14ac:dyDescent="0.2">
      <c r="A11" s="17" t="s">
        <v>580</v>
      </c>
      <c r="B11" s="207">
        <f t="shared" ref="B11:H11" si="10">SUM(B5:B10)</f>
        <v>206.78000000000003</v>
      </c>
      <c r="C11" s="205">
        <f t="shared" si="10"/>
        <v>482.34999999999997</v>
      </c>
      <c r="D11" s="203">
        <f t="shared" si="10"/>
        <v>689.13000000000011</v>
      </c>
      <c r="E11" s="207">
        <f t="shared" si="10"/>
        <v>0</v>
      </c>
      <c r="F11" s="204">
        <f t="shared" si="10"/>
        <v>2</v>
      </c>
      <c r="G11" s="205">
        <f t="shared" si="10"/>
        <v>14</v>
      </c>
      <c r="H11" s="204">
        <f t="shared" si="10"/>
        <v>54</v>
      </c>
      <c r="I11" s="205">
        <f>SUM(I5:I10)</f>
        <v>204.78000000000003</v>
      </c>
      <c r="J11" s="205">
        <f>SUM(J5:J10)</f>
        <v>442.34999999999997</v>
      </c>
      <c r="K11" s="203">
        <f t="shared" si="7"/>
        <v>647.13</v>
      </c>
      <c r="L11" s="207">
        <f t="shared" ref="L11:O11" si="11">SUM(L5:L10)</f>
        <v>0</v>
      </c>
      <c r="M11" s="204">
        <f t="shared" si="11"/>
        <v>5</v>
      </c>
      <c r="N11" s="205">
        <f t="shared" si="11"/>
        <v>0</v>
      </c>
      <c r="O11" s="204">
        <f t="shared" si="11"/>
        <v>57</v>
      </c>
      <c r="P11" s="205">
        <f>SUM(P5:P10)</f>
        <v>199.78000000000003</v>
      </c>
      <c r="Q11" s="205">
        <f>SUM(Q5:Q10)</f>
        <v>385.34999999999997</v>
      </c>
      <c r="R11" s="203">
        <f t="shared" si="8"/>
        <v>585.13</v>
      </c>
      <c r="S11" s="207">
        <f>SUM(S5:S10)</f>
        <v>0</v>
      </c>
      <c r="T11" s="204">
        <f t="shared" ref="T11:V11" si="12">SUM(T5:T10)</f>
        <v>5</v>
      </c>
      <c r="U11" s="205">
        <f t="shared" si="12"/>
        <v>0</v>
      </c>
      <c r="V11" s="204">
        <f t="shared" si="12"/>
        <v>38</v>
      </c>
      <c r="W11" s="205">
        <f>SUM(W5:W10)</f>
        <v>194.78000000000003</v>
      </c>
      <c r="X11" s="205">
        <f>SUM(X5:X10)</f>
        <v>347.35</v>
      </c>
      <c r="Y11" s="203">
        <f t="shared" si="9"/>
        <v>542.13000000000011</v>
      </c>
    </row>
    <row r="12" spans="1:25" s="2" customFormat="1" ht="26.25" thickBot="1" x14ac:dyDescent="0.25">
      <c r="A12" s="18" t="s">
        <v>581</v>
      </c>
      <c r="B12" s="19"/>
      <c r="C12" s="20"/>
      <c r="D12" s="21">
        <f>SUM(B12:C12)</f>
        <v>0</v>
      </c>
      <c r="E12" s="19"/>
      <c r="F12" s="36"/>
      <c r="G12" s="20"/>
      <c r="H12" s="36"/>
      <c r="I12" s="206">
        <f>B12+E12-F12</f>
        <v>0</v>
      </c>
      <c r="J12" s="206">
        <f>C12+G12-H12</f>
        <v>0</v>
      </c>
      <c r="K12" s="21">
        <f t="shared" si="7"/>
        <v>0</v>
      </c>
      <c r="L12" s="19"/>
      <c r="M12" s="36"/>
      <c r="N12" s="20"/>
      <c r="O12" s="36"/>
      <c r="P12" s="206">
        <f>I12+L12-M12</f>
        <v>0</v>
      </c>
      <c r="Q12" s="206">
        <f>J12+N12-O12</f>
        <v>0</v>
      </c>
      <c r="R12" s="21">
        <f t="shared" si="8"/>
        <v>0</v>
      </c>
      <c r="S12" s="19"/>
      <c r="T12" s="36"/>
      <c r="U12" s="20"/>
      <c r="V12" s="36"/>
      <c r="W12" s="206">
        <f>P12+S12-T12</f>
        <v>0</v>
      </c>
      <c r="X12" s="206">
        <f>Q12+U12-V12</f>
        <v>0</v>
      </c>
      <c r="Y12" s="21">
        <f t="shared" si="9"/>
        <v>0</v>
      </c>
    </row>
    <row r="13" spans="1:25" s="2" customFormat="1" ht="25.5" x14ac:dyDescent="0.2">
      <c r="A13" s="201" t="s">
        <v>582</v>
      </c>
      <c r="B13" s="22">
        <f>SUM(B14:B15)</f>
        <v>0</v>
      </c>
      <c r="C13" s="23">
        <f>SUM(C14:C15)</f>
        <v>22</v>
      </c>
      <c r="D13" s="9">
        <f t="shared" si="6"/>
        <v>22</v>
      </c>
      <c r="E13" s="22">
        <f t="shared" ref="E13:H13" si="13">SUM(E14:E15)</f>
        <v>0</v>
      </c>
      <c r="F13" s="24">
        <f t="shared" si="13"/>
        <v>0</v>
      </c>
      <c r="G13" s="23">
        <f t="shared" si="13"/>
        <v>0</v>
      </c>
      <c r="H13" s="24">
        <f t="shared" si="13"/>
        <v>0</v>
      </c>
      <c r="I13" s="23">
        <f>B13+E13-F13</f>
        <v>0</v>
      </c>
      <c r="J13" s="23">
        <f>C13+G13-H13</f>
        <v>22</v>
      </c>
      <c r="K13" s="9">
        <f t="shared" si="7"/>
        <v>22</v>
      </c>
      <c r="L13" s="22">
        <f t="shared" ref="L13" si="14">SUM(L14:L15)</f>
        <v>0</v>
      </c>
      <c r="M13" s="24">
        <f t="shared" ref="M13:O13" si="15">SUM(M14:M15)</f>
        <v>0</v>
      </c>
      <c r="N13" s="23">
        <f t="shared" si="15"/>
        <v>0</v>
      </c>
      <c r="O13" s="24">
        <f t="shared" si="15"/>
        <v>0</v>
      </c>
      <c r="P13" s="23">
        <f>I13+L13-M13</f>
        <v>0</v>
      </c>
      <c r="Q13" s="23">
        <f>J13+N13-O13</f>
        <v>22</v>
      </c>
      <c r="R13" s="9">
        <f t="shared" si="8"/>
        <v>22</v>
      </c>
      <c r="S13" s="22">
        <f t="shared" ref="S13" si="16">SUM(S14:S15)</f>
        <v>0</v>
      </c>
      <c r="T13" s="24">
        <f t="shared" ref="T13:V13" si="17">SUM(T14:T15)</f>
        <v>0</v>
      </c>
      <c r="U13" s="23">
        <f t="shared" si="17"/>
        <v>0</v>
      </c>
      <c r="V13" s="24">
        <f t="shared" si="17"/>
        <v>0</v>
      </c>
      <c r="W13" s="23">
        <f>P13+S13-T13</f>
        <v>0</v>
      </c>
      <c r="X13" s="23">
        <f>Q13+U13-V13</f>
        <v>22</v>
      </c>
      <c r="Y13" s="9">
        <f t="shared" si="9"/>
        <v>22</v>
      </c>
    </row>
    <row r="14" spans="1:25" s="10" customFormat="1" ht="25.5" x14ac:dyDescent="0.2">
      <c r="A14" s="133" t="s">
        <v>583</v>
      </c>
      <c r="B14" s="12"/>
      <c r="C14" s="13"/>
      <c r="D14" s="14">
        <f t="shared" si="6"/>
        <v>0</v>
      </c>
      <c r="E14" s="12"/>
      <c r="F14" s="15"/>
      <c r="G14" s="13"/>
      <c r="H14" s="15"/>
      <c r="I14" s="16">
        <f t="shared" ref="I14:I15" si="18">B14+E14-F14</f>
        <v>0</v>
      </c>
      <c r="J14" s="16">
        <f t="shared" ref="J14:J15" si="19">C14+G14-H14</f>
        <v>0</v>
      </c>
      <c r="K14" s="203">
        <f t="shared" si="7"/>
        <v>0</v>
      </c>
      <c r="L14" s="12"/>
      <c r="M14" s="15"/>
      <c r="N14" s="13"/>
      <c r="O14" s="15"/>
      <c r="P14" s="16">
        <f t="shared" ref="P14:P15" si="20">I14+L14-M14</f>
        <v>0</v>
      </c>
      <c r="Q14" s="16">
        <f t="shared" ref="Q14:Q15" si="21">J14+N14-O14</f>
        <v>0</v>
      </c>
      <c r="R14" s="203">
        <f t="shared" si="8"/>
        <v>0</v>
      </c>
      <c r="S14" s="12"/>
      <c r="T14" s="15"/>
      <c r="U14" s="13"/>
      <c r="V14" s="15"/>
      <c r="W14" s="16">
        <f t="shared" ref="W14:W15" si="22">P14+S14-T14</f>
        <v>0</v>
      </c>
      <c r="X14" s="16">
        <f t="shared" ref="X14:X15" si="23">Q14+U14-V14</f>
        <v>0</v>
      </c>
      <c r="Y14" s="203">
        <f t="shared" si="9"/>
        <v>0</v>
      </c>
    </row>
    <row r="15" spans="1:25" s="10" customFormat="1" ht="26.25" thickBot="1" x14ac:dyDescent="0.25">
      <c r="A15" s="134" t="s">
        <v>584</v>
      </c>
      <c r="B15" s="25"/>
      <c r="C15" s="26">
        <v>22</v>
      </c>
      <c r="D15" s="27">
        <f t="shared" si="6"/>
        <v>22</v>
      </c>
      <c r="E15" s="25"/>
      <c r="F15" s="28"/>
      <c r="G15" s="26"/>
      <c r="H15" s="28"/>
      <c r="I15" s="29">
        <f t="shared" si="18"/>
        <v>0</v>
      </c>
      <c r="J15" s="29">
        <f t="shared" si="19"/>
        <v>22</v>
      </c>
      <c r="K15" s="21">
        <f t="shared" si="7"/>
        <v>22</v>
      </c>
      <c r="L15" s="25"/>
      <c r="M15" s="28"/>
      <c r="N15" s="26"/>
      <c r="O15" s="28"/>
      <c r="P15" s="29">
        <f t="shared" si="20"/>
        <v>0</v>
      </c>
      <c r="Q15" s="29">
        <f t="shared" si="21"/>
        <v>22</v>
      </c>
      <c r="R15" s="21">
        <f t="shared" si="8"/>
        <v>22</v>
      </c>
      <c r="S15" s="25"/>
      <c r="T15" s="28"/>
      <c r="U15" s="26"/>
      <c r="V15" s="28"/>
      <c r="W15" s="29">
        <f t="shared" si="22"/>
        <v>0</v>
      </c>
      <c r="X15" s="29">
        <f t="shared" si="23"/>
        <v>22</v>
      </c>
      <c r="Y15" s="21">
        <f t="shared" si="9"/>
        <v>22</v>
      </c>
    </row>
    <row r="16" spans="1:25" s="2" customFormat="1" ht="25.5" x14ac:dyDescent="0.2">
      <c r="A16" s="17" t="s">
        <v>585</v>
      </c>
      <c r="B16" s="207">
        <f>SUM(B17:B18)</f>
        <v>4726822.9700000007</v>
      </c>
      <c r="C16" s="205">
        <f>SUM(C17:C18)</f>
        <v>0</v>
      </c>
      <c r="D16" s="203">
        <f t="shared" si="6"/>
        <v>4726822.9700000007</v>
      </c>
      <c r="E16" s="207">
        <f t="shared" ref="E16:H16" si="24">SUM(E17:E18)</f>
        <v>0</v>
      </c>
      <c r="F16" s="204">
        <f t="shared" si="24"/>
        <v>0</v>
      </c>
      <c r="G16" s="205">
        <f t="shared" si="24"/>
        <v>0</v>
      </c>
      <c r="H16" s="204">
        <f t="shared" si="24"/>
        <v>0</v>
      </c>
      <c r="I16" s="205">
        <f>B16+E16-F16</f>
        <v>4726822.9700000007</v>
      </c>
      <c r="J16" s="205">
        <f>C16+G16-H16</f>
        <v>0</v>
      </c>
      <c r="K16" s="203">
        <f t="shared" si="7"/>
        <v>4726822.9700000007</v>
      </c>
      <c r="L16" s="207">
        <f t="shared" ref="L16:O16" si="25">SUM(L17:L18)</f>
        <v>0</v>
      </c>
      <c r="M16" s="204">
        <f t="shared" si="25"/>
        <v>0</v>
      </c>
      <c r="N16" s="205">
        <f t="shared" si="25"/>
        <v>0</v>
      </c>
      <c r="O16" s="204">
        <f t="shared" si="25"/>
        <v>0</v>
      </c>
      <c r="P16" s="205">
        <f>I16+L16-M16</f>
        <v>4726822.9700000007</v>
      </c>
      <c r="Q16" s="205">
        <f>J16+N16-O16</f>
        <v>0</v>
      </c>
      <c r="R16" s="203">
        <f t="shared" ref="R16:R17" si="26">SUM(P16:Q16)</f>
        <v>4726822.9700000007</v>
      </c>
      <c r="S16" s="207">
        <f t="shared" ref="S16:V16" si="27">SUM(S17:S18)</f>
        <v>0</v>
      </c>
      <c r="T16" s="204">
        <f t="shared" si="27"/>
        <v>0</v>
      </c>
      <c r="U16" s="205">
        <f t="shared" si="27"/>
        <v>0</v>
      </c>
      <c r="V16" s="204">
        <f t="shared" si="27"/>
        <v>0</v>
      </c>
      <c r="W16" s="205">
        <f>P16+S16-T16</f>
        <v>4726822.9700000007</v>
      </c>
      <c r="X16" s="205">
        <f>Q16+U16-V16</f>
        <v>0</v>
      </c>
      <c r="Y16" s="203">
        <f t="shared" si="9"/>
        <v>4726822.9700000007</v>
      </c>
    </row>
    <row r="17" spans="1:25" s="10" customFormat="1" ht="25.5" x14ac:dyDescent="0.2">
      <c r="A17" s="133" t="s">
        <v>586</v>
      </c>
      <c r="B17" s="12">
        <v>1650689.23</v>
      </c>
      <c r="C17" s="13"/>
      <c r="D17" s="14">
        <f t="shared" si="6"/>
        <v>1650689.23</v>
      </c>
      <c r="E17" s="12"/>
      <c r="F17" s="15"/>
      <c r="G17" s="13"/>
      <c r="H17" s="15"/>
      <c r="I17" s="16">
        <f>B17+E17-F17</f>
        <v>1650689.23</v>
      </c>
      <c r="J17" s="16">
        <f>C17+G17-H17</f>
        <v>0</v>
      </c>
      <c r="K17" s="203">
        <f t="shared" si="7"/>
        <v>1650689.23</v>
      </c>
      <c r="L17" s="12"/>
      <c r="M17" s="15"/>
      <c r="N17" s="13"/>
      <c r="O17" s="15"/>
      <c r="P17" s="16">
        <f>I17+L17-M17</f>
        <v>1650689.23</v>
      </c>
      <c r="Q17" s="16">
        <f>J17+N17-O17</f>
        <v>0</v>
      </c>
      <c r="R17" s="203">
        <f t="shared" si="26"/>
        <v>1650689.23</v>
      </c>
      <c r="S17" s="12"/>
      <c r="T17" s="15"/>
      <c r="U17" s="13"/>
      <c r="V17" s="15"/>
      <c r="W17" s="16">
        <f>P17+S17-T17</f>
        <v>1650689.23</v>
      </c>
      <c r="X17" s="16">
        <f>Q17+U17-V17</f>
        <v>0</v>
      </c>
      <c r="Y17" s="203">
        <f t="shared" si="9"/>
        <v>1650689.23</v>
      </c>
    </row>
    <row r="18" spans="1:25" s="10" customFormat="1" ht="26.25" thickBot="1" x14ac:dyDescent="0.25">
      <c r="A18" s="134" t="s">
        <v>587</v>
      </c>
      <c r="B18" s="25">
        <v>3076133.74</v>
      </c>
      <c r="C18" s="26"/>
      <c r="D18" s="27">
        <f t="shared" si="6"/>
        <v>3076133.74</v>
      </c>
      <c r="E18" s="25"/>
      <c r="F18" s="28"/>
      <c r="G18" s="26"/>
      <c r="H18" s="28"/>
      <c r="I18" s="29">
        <f>B18+E18-F18</f>
        <v>3076133.74</v>
      </c>
      <c r="J18" s="29">
        <f>C18+G18-H18</f>
        <v>0</v>
      </c>
      <c r="K18" s="21">
        <f t="shared" si="7"/>
        <v>3076133.74</v>
      </c>
      <c r="L18" s="25"/>
      <c r="M18" s="28"/>
      <c r="N18" s="26"/>
      <c r="O18" s="28"/>
      <c r="P18" s="29">
        <f>I18+L18-M18</f>
        <v>3076133.74</v>
      </c>
      <c r="Q18" s="29">
        <f>J18+N18-O18</f>
        <v>0</v>
      </c>
      <c r="R18" s="21">
        <f t="shared" si="8"/>
        <v>3076133.74</v>
      </c>
      <c r="S18" s="25"/>
      <c r="T18" s="28"/>
      <c r="U18" s="26"/>
      <c r="V18" s="28"/>
      <c r="W18" s="29">
        <f>P18+S18-T18</f>
        <v>3076133.74</v>
      </c>
      <c r="X18" s="29">
        <f>Q18+U18-V18</f>
        <v>0</v>
      </c>
      <c r="Y18" s="21">
        <f t="shared" si="9"/>
        <v>3076133.74</v>
      </c>
    </row>
    <row r="19" spans="1:25" s="2" customFormat="1" ht="25.5" x14ac:dyDescent="0.2">
      <c r="A19" s="30" t="s">
        <v>588</v>
      </c>
      <c r="B19" s="31"/>
      <c r="C19" s="32">
        <v>1</v>
      </c>
      <c r="D19" s="33">
        <f t="shared" si="6"/>
        <v>1</v>
      </c>
      <c r="E19" s="31"/>
      <c r="F19" s="34"/>
      <c r="G19" s="32"/>
      <c r="H19" s="34"/>
      <c r="I19" s="35">
        <f t="shared" ref="I19:I20" si="28">B19+E19-F19</f>
        <v>0</v>
      </c>
      <c r="J19" s="35">
        <f t="shared" ref="J19:J20" si="29">C19+G19-H19</f>
        <v>1</v>
      </c>
      <c r="K19" s="33">
        <f t="shared" si="7"/>
        <v>1</v>
      </c>
      <c r="L19" s="31"/>
      <c r="M19" s="34"/>
      <c r="N19" s="32"/>
      <c r="O19" s="34"/>
      <c r="P19" s="35">
        <f t="shared" ref="P19:P20" si="30">I19+L19-M19</f>
        <v>0</v>
      </c>
      <c r="Q19" s="35">
        <f t="shared" ref="Q19:Q20" si="31">J19+N19-O19</f>
        <v>1</v>
      </c>
      <c r="R19" s="33">
        <f t="shared" si="8"/>
        <v>1</v>
      </c>
      <c r="S19" s="31"/>
      <c r="T19" s="34"/>
      <c r="U19" s="32"/>
      <c r="V19" s="34"/>
      <c r="W19" s="35">
        <f t="shared" ref="W19:W20" si="32">P19+S19-T19</f>
        <v>0</v>
      </c>
      <c r="X19" s="35">
        <f t="shared" ref="X19:X20" si="33">Q19+U19-V19</f>
        <v>1</v>
      </c>
      <c r="Y19" s="33">
        <f t="shared" si="9"/>
        <v>1</v>
      </c>
    </row>
    <row r="20" spans="1:25" s="2" customFormat="1" ht="26.25" thickBot="1" x14ac:dyDescent="0.25">
      <c r="A20" s="18" t="s">
        <v>589</v>
      </c>
      <c r="B20" s="19"/>
      <c r="C20" s="20"/>
      <c r="D20" s="21">
        <f t="shared" si="6"/>
        <v>0</v>
      </c>
      <c r="E20" s="19"/>
      <c r="F20" s="36"/>
      <c r="G20" s="20"/>
      <c r="H20" s="36"/>
      <c r="I20" s="206">
        <f t="shared" si="28"/>
        <v>0</v>
      </c>
      <c r="J20" s="206">
        <f t="shared" si="29"/>
        <v>0</v>
      </c>
      <c r="K20" s="21">
        <f t="shared" si="7"/>
        <v>0</v>
      </c>
      <c r="L20" s="19"/>
      <c r="M20" s="36"/>
      <c r="N20" s="20"/>
      <c r="O20" s="36"/>
      <c r="P20" s="206">
        <f t="shared" si="30"/>
        <v>0</v>
      </c>
      <c r="Q20" s="206">
        <f t="shared" si="31"/>
        <v>0</v>
      </c>
      <c r="R20" s="21">
        <f t="shared" si="8"/>
        <v>0</v>
      </c>
      <c r="S20" s="19"/>
      <c r="T20" s="36"/>
      <c r="U20" s="20"/>
      <c r="V20" s="36"/>
      <c r="W20" s="206">
        <f t="shared" si="32"/>
        <v>0</v>
      </c>
      <c r="X20" s="206">
        <f t="shared" si="33"/>
        <v>0</v>
      </c>
      <c r="Y20" s="21">
        <f t="shared" si="9"/>
        <v>0</v>
      </c>
    </row>
    <row r="21" spans="1:25" s="10" customFormat="1" ht="24.95" customHeight="1" x14ac:dyDescent="0.2">
      <c r="A21" s="2"/>
      <c r="B21" s="202"/>
      <c r="C21" s="202"/>
      <c r="D21" s="202"/>
      <c r="E21" s="37"/>
      <c r="F21" s="37"/>
      <c r="G21" s="37"/>
      <c r="H21" s="37"/>
      <c r="I21" s="37"/>
      <c r="J21" s="37"/>
      <c r="K21" s="202"/>
      <c r="L21" s="37"/>
      <c r="M21" s="37"/>
      <c r="N21" s="37"/>
      <c r="O21" s="37"/>
      <c r="P21" s="37"/>
      <c r="Q21" s="37"/>
      <c r="R21" s="202"/>
      <c r="S21" s="37"/>
      <c r="T21" s="37"/>
      <c r="U21" s="37"/>
      <c r="V21" s="37"/>
      <c r="W21" s="37"/>
      <c r="X21" s="37"/>
      <c r="Y21" s="37"/>
    </row>
  </sheetData>
  <mergeCells count="29">
    <mergeCell ref="X3:X4"/>
    <mergeCell ref="Y3:Y4"/>
    <mergeCell ref="N3:O3"/>
    <mergeCell ref="P3:P4"/>
    <mergeCell ref="Q3:Q4"/>
    <mergeCell ref="R3:R4"/>
    <mergeCell ref="S3:T3"/>
    <mergeCell ref="U3:V3"/>
    <mergeCell ref="I3:I4"/>
    <mergeCell ref="J3:J4"/>
    <mergeCell ref="K3:K4"/>
    <mergeCell ref="L3:M3"/>
    <mergeCell ref="W3:W4"/>
    <mergeCell ref="B3:B4"/>
    <mergeCell ref="C3:C4"/>
    <mergeCell ref="D3:D4"/>
    <mergeCell ref="E3:F3"/>
    <mergeCell ref="G3:H3"/>
    <mergeCell ref="B1:D1"/>
    <mergeCell ref="E1:K1"/>
    <mergeCell ref="L1:R1"/>
    <mergeCell ref="S1:Y1"/>
    <mergeCell ref="B2:D2"/>
    <mergeCell ref="E2:H2"/>
    <mergeCell ref="I2:K2"/>
    <mergeCell ref="L2:O2"/>
    <mergeCell ref="P2:R2"/>
    <mergeCell ref="S2:V2"/>
    <mergeCell ref="W2:Y2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72deb0f-abfd-479d-a5f7-4920992c1739}" enabled="1" method="Standard" siteId="{3e9f03cd-0512-46dc-b0d4-bb48fa70fcf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P1 - Service ordinaire - R et D</vt:lpstr>
      <vt:lpstr>P2 - Fiscalité communale</vt:lpstr>
      <vt:lpstr>P3 - Service extraordinaire</vt:lpstr>
      <vt:lpstr>P4 - Fiche projets</vt:lpstr>
      <vt:lpstr>P5 - Plan du personnel</vt:lpstr>
    </vt:vector>
  </TitlesOfParts>
  <Manager/>
  <Company>MRBC-MBHG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Caroline VANDERELST</dc:creator>
  <cp:keywords/>
  <dc:description/>
  <cp:lastModifiedBy>Dilson Ramos Da Fonseca</cp:lastModifiedBy>
  <cp:revision/>
  <cp:lastPrinted>2025-12-08T16:25:20Z</cp:lastPrinted>
  <dcterms:created xsi:type="dcterms:W3CDTF">2018-03-06T09:15:04Z</dcterms:created>
  <dcterms:modified xsi:type="dcterms:W3CDTF">2025-12-08T16:25:28Z</dcterms:modified>
  <cp:category/>
  <cp:contentStatus/>
</cp:coreProperties>
</file>